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13" i="2" l="1"/>
  <c r="F15" i="2" l="1"/>
  <c r="E14" i="2" l="1"/>
  <c r="E17" i="2"/>
  <c r="J17" i="2"/>
  <c r="I17" i="2"/>
  <c r="I13" i="2"/>
  <c r="J15" i="2"/>
  <c r="I15" i="2"/>
  <c r="L12" i="2"/>
  <c r="M12" i="2"/>
  <c r="L16" i="2"/>
  <c r="M16" i="2"/>
  <c r="M11" i="2"/>
  <c r="G11" i="2"/>
  <c r="L11" i="2" s="1"/>
  <c r="I18" i="2"/>
  <c r="G18" i="2"/>
  <c r="P12" i="2" s="1"/>
  <c r="E15" i="2"/>
  <c r="L15" i="2" s="1"/>
  <c r="F14" i="2"/>
  <c r="L14" i="2" s="1"/>
  <c r="E13" i="2"/>
  <c r="L13" i="2" s="1"/>
  <c r="F17" i="2"/>
  <c r="L17" i="2" s="1"/>
  <c r="E18" i="2" l="1"/>
  <c r="O12" i="2" s="1"/>
  <c r="M17" i="2"/>
  <c r="M15" i="2"/>
  <c r="M14" i="2"/>
  <c r="M13" i="2"/>
  <c r="P11" i="2"/>
  <c r="P17" i="2"/>
  <c r="P16" i="2"/>
  <c r="P15" i="2"/>
  <c r="P14" i="2"/>
  <c r="P13" i="2"/>
  <c r="G19" i="2"/>
  <c r="I19" i="2"/>
  <c r="E19" i="2"/>
  <c r="O11" i="2"/>
  <c r="O17" i="2"/>
  <c r="O16" i="2"/>
  <c r="O15" i="2"/>
  <c r="O14" i="2"/>
  <c r="O13" i="2"/>
  <c r="Q11" i="2"/>
  <c r="Q17" i="2"/>
  <c r="Q16" i="2"/>
  <c r="Q15" i="2"/>
  <c r="Q14" i="2"/>
  <c r="Q13" i="2"/>
  <c r="Q12" i="2"/>
</calcChain>
</file>

<file path=xl/comments1.xml><?xml version="1.0" encoding="utf-8"?>
<comments xmlns="http://schemas.openxmlformats.org/spreadsheetml/2006/main">
  <authors>
    <author>Author</author>
  </authors>
  <commentList>
    <comment ref="E9" authorId="0" shapeId="0">
      <text>
        <r>
          <rPr>
            <b/>
            <sz val="8"/>
            <color indexed="81"/>
            <rFont val="Tahoma"/>
            <family val="2"/>
            <charset val="186"/>
          </rPr>
          <t>Aluseks võetav kahe keskmise valamu keskmine aja kulu. Ehk see saab olema koefitsendi 1 arvestuslik 1x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  <charset val="186"/>
          </rPr>
          <t>Vormi puhastus, teibid, ajalehed, surveõhk, augukleepsud, vaha, puurumised
Plasteliini panek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  <charset val="186"/>
          </rPr>
          <t>Mõlemad pooled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  <charset val="186"/>
          </rPr>
          <t xml:space="preserve">Mõlemad pooled
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  <charset val="186"/>
          </rPr>
          <t>Mõlemad pooled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  <charset val="186"/>
          </rPr>
          <t>Kõik rullkonveieril liigutaised kokku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  <charset val="186"/>
          </rPr>
          <t>Värvimine ja vahetule enne värvimist õhuga puhastamine ja vormi ette viimine või automaatkonveieril toote liikumine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  <charset val="186"/>
          </rPr>
          <t>Mõlemad pooled on korraga värvija ees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  <charset val="186"/>
          </rPr>
          <t>Teipide eemaldamine, sulgemine, klambrite panemine, käsitsi eest ära viimine (kui ei ole padstavkat)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  <charset val="186"/>
          </rPr>
          <t>valamine, ühest vormist teise liikumine voolikuga, aukude sulgemine, vormi eest ära lükkamine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  <charset val="186"/>
          </rPr>
          <t>Lisatud juurde teise inimese lisa tööd 50+80sek 50 injectioni puhul, 80 gravitatsiooniga vormide puhul ja jagatud 2-ga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  <charset val="186"/>
          </rPr>
          <t>+15 seki on lisa valalamise eest ämbrisse millega peale valati, et vorm korralikult täituks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  <charset val="186"/>
          </rPr>
          <t>Lisatud 75 sekundit on kolmanda mehe töö kes täidab ämbriga vormi lõplikult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  <charset val="186"/>
          </rPr>
          <t>Toote valimine pabrilt, scaneerimine ja välja printimine</t>
        </r>
      </text>
    </comment>
    <comment ref="D17" authorId="0" shapeId="0">
      <text>
        <r>
          <rPr>
            <b/>
            <sz val="8"/>
            <color indexed="81"/>
            <rFont val="Tahoma"/>
            <family val="2"/>
            <charset val="186"/>
          </rPr>
          <t>etiketi panemine,  lukkude eemalidamine avamine, valamu ära viimine, ülevoolude freesimine</t>
        </r>
      </text>
    </comment>
    <comment ref="I17" authorId="0" shapeId="0">
      <text>
        <r>
          <rPr>
            <b/>
            <sz val="8"/>
            <color indexed="81"/>
            <rFont val="Tahoma"/>
            <family val="2"/>
            <charset val="186"/>
          </rPr>
          <t>lisasin juurde 30 sek transportimiseks konveierile käsitsi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J17" authorId="0" shapeId="0">
      <text>
        <r>
          <rPr>
            <b/>
            <sz val="8"/>
            <color indexed="81"/>
            <rFont val="Tahoma"/>
            <family val="2"/>
            <charset val="186"/>
          </rPr>
          <t>lisasin juurde 30 sek transportimiseks konveierile käsitsi</t>
        </r>
      </text>
    </comment>
  </commentList>
</comments>
</file>

<file path=xl/sharedStrings.xml><?xml version="1.0" encoding="utf-8"?>
<sst xmlns="http://schemas.openxmlformats.org/spreadsheetml/2006/main" count="49" uniqueCount="44">
  <si>
    <t>Tegevus</t>
  </si>
  <si>
    <t>Ettevalmistus</t>
  </si>
  <si>
    <t>Värvimine</t>
  </si>
  <si>
    <t>Sulgemine</t>
  </si>
  <si>
    <t>Valamine</t>
  </si>
  <si>
    <t>Avamine</t>
  </si>
  <si>
    <t>Rene (ilma separaatorite liigutamiseta)</t>
  </si>
  <si>
    <t>Konveieril liiguamine</t>
  </si>
  <si>
    <t>Etiketi printimine</t>
  </si>
  <si>
    <t>AEG KOKKU minutites</t>
  </si>
  <si>
    <t>Erinevus kordades</t>
  </si>
  <si>
    <t>0-1,49</t>
  </si>
  <si>
    <t>1,5-2,49</t>
  </si>
  <si>
    <t>2,5-3,49</t>
  </si>
  <si>
    <t>3,5-4,49</t>
  </si>
  <si>
    <t>4,5-5,49</t>
  </si>
  <si>
    <t>Koefitsendi määramise põhimõte</t>
  </si>
  <si>
    <t>Koefitsient 1x</t>
  </si>
  <si>
    <t>Koefitsient 2x</t>
  </si>
  <si>
    <t>Koefitsient 3x</t>
  </si>
  <si>
    <t>Koefitsient 4x</t>
  </si>
  <si>
    <t>Hospital ja anne 1200</t>
  </si>
  <si>
    <t>* Ajad sekundites on kirjas inimtööjõu ajad. Ehk kogu inimressurs etappide ja paralleelsete tööde lõikes mis on kulutatud konkreetse valamu tegemiseks</t>
  </si>
  <si>
    <t>*Ehk koefitsient 5x on õigustatud maksta nende toodete puhul mille tegemiseks kulub 4,5-5,49 korda rohkem aega kui kesmise valamu tegemiseks!</t>
  </si>
  <si>
    <t>Ajutine Tasapind</t>
  </si>
  <si>
    <t>Kulunud aeg ühel inimene sek-des</t>
  </si>
  <si>
    <t>Etapi erinevused kordades keskmisest</t>
  </si>
  <si>
    <t>Rene (ilma sep)</t>
  </si>
  <si>
    <t>Ajutine tasapind</t>
  </si>
  <si>
    <t>Etapi osakaal kogu tööst</t>
  </si>
  <si>
    <t>Keskmine valamu</t>
  </si>
  <si>
    <t>Rene (ilma sep liig)</t>
  </si>
  <si>
    <t>Kulunud aeg teisel inimene sek-des</t>
  </si>
  <si>
    <t>Koefitsient 5x</t>
  </si>
  <si>
    <t xml:space="preserve">1) Valamute valmistamiseks kuluva aeg ehk koefitsentidega kokku arvutatud tükkide arv * keskmisele valamule kuluv aeg = Valamute tegemiseks kulutatav aeg </t>
  </si>
  <si>
    <t>3) Laosaldode jälgimine + õigeaegne tellimine</t>
  </si>
  <si>
    <t>2) Materjalidega tootmisprotsessi varustamine, vaigu valamine, liivakoti vahetamine,</t>
  </si>
  <si>
    <t>5) Tootmise koristamine</t>
  </si>
  <si>
    <t>4) Vormide ette toomine ja viimine, riiulitesse panemine.</t>
  </si>
  <si>
    <t>6) Vormide puhastamine, sulgemine, konserveerimine</t>
  </si>
  <si>
    <t>7) Valumasina, värviseadmete ettevalmistus ja puhastamine</t>
  </si>
  <si>
    <t>Norm sisaldab</t>
  </si>
  <si>
    <t>8) Dokumentide täitmist n. Palgalehed, vormide remonti minemise lehed, materjalide tellimuse leht jne.</t>
  </si>
  <si>
    <t>Koefitsendi määramine valamute valamiseks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</si>
</sst>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1" fillId="0" borderId="2" xfId="0" applyFont="1" applyFill="1" applyBorder="1"/>
    <xf numFmtId="0" fontId="4" fillId="0" borderId="21" xfId="0" applyFont="1" applyFill="1" applyBorder="1"/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65" fontId="0" fillId="0" borderId="1" xfId="0" applyNumberFormat="1" applyBorder="1"/>
    <xf numFmtId="164" fontId="0" fillId="0" borderId="1" xfId="0" applyNumberFormat="1" applyBorder="1"/>
    <xf numFmtId="0" fontId="4" fillId="0" borderId="22" xfId="0" applyFont="1" applyFill="1" applyBorder="1"/>
    <xf numFmtId="0" fontId="1" fillId="0" borderId="13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2" xfId="0" applyBorder="1"/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5" fillId="0" borderId="23" xfId="0" applyFont="1" applyBorder="1"/>
    <xf numFmtId="0" fontId="0" fillId="0" borderId="27" xfId="0" applyFill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R45"/>
  <sheetViews>
    <sheetView tabSelected="1" workbookViewId="0">
      <selection activeCell="A2" sqref="A2:R2"/>
    </sheetView>
  </sheetViews>
  <sheetFormatPr defaultRowHeight="15" x14ac:dyDescent="0.25"/>
  <cols>
    <col min="3" max="3" width="10.42578125" customWidth="1"/>
    <col min="4" max="4" width="20.28515625" bestFit="1" customWidth="1"/>
    <col min="5" max="10" width="17.85546875" customWidth="1"/>
    <col min="11" max="11" width="4.42578125" customWidth="1"/>
    <col min="12" max="13" width="18" customWidth="1"/>
    <col min="14" max="14" width="4.42578125" customWidth="1"/>
    <col min="15" max="17" width="18" customWidth="1"/>
    <col min="18" max="18" width="4.42578125" customWidth="1"/>
  </cols>
  <sheetData>
    <row r="2" spans="1:18" ht="28.5" x14ac:dyDescent="0.45">
      <c r="A2" s="51" t="s">
        <v>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x14ac:dyDescent="0.2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</row>
    <row r="4" spans="1:18" x14ac:dyDescent="0.25">
      <c r="A4" s="3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32"/>
    </row>
    <row r="5" spans="1:18" x14ac:dyDescent="0.25">
      <c r="A5" s="3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32"/>
    </row>
    <row r="6" spans="1:18" x14ac:dyDescent="0.25">
      <c r="A6" s="3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32"/>
    </row>
    <row r="7" spans="1:18" x14ac:dyDescent="0.25">
      <c r="A7" s="31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32"/>
    </row>
    <row r="8" spans="1:18" ht="15.75" thickBot="1" x14ac:dyDescent="0.3">
      <c r="A8" s="3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32"/>
    </row>
    <row r="9" spans="1:18" ht="15" customHeight="1" thickBot="1" x14ac:dyDescent="0.3">
      <c r="A9" s="31"/>
      <c r="B9" s="18"/>
      <c r="C9" s="18"/>
      <c r="D9" s="18"/>
      <c r="E9" s="43" t="s">
        <v>21</v>
      </c>
      <c r="F9" s="44"/>
      <c r="G9" s="45" t="s">
        <v>6</v>
      </c>
      <c r="H9" s="46"/>
      <c r="I9" s="43" t="s">
        <v>24</v>
      </c>
      <c r="J9" s="44"/>
      <c r="K9" s="18"/>
      <c r="L9" s="42" t="s">
        <v>26</v>
      </c>
      <c r="M9" s="42"/>
      <c r="N9" s="33"/>
      <c r="O9" s="42" t="s">
        <v>29</v>
      </c>
      <c r="P9" s="42"/>
      <c r="Q9" s="42"/>
      <c r="R9" s="32"/>
    </row>
    <row r="10" spans="1:18" ht="30.75" thickBot="1" x14ac:dyDescent="0.3">
      <c r="A10" s="31"/>
      <c r="B10" s="18"/>
      <c r="C10" s="18"/>
      <c r="D10" s="11" t="s">
        <v>0</v>
      </c>
      <c r="E10" s="20" t="s">
        <v>25</v>
      </c>
      <c r="F10" s="19" t="s">
        <v>32</v>
      </c>
      <c r="G10" s="20" t="s">
        <v>25</v>
      </c>
      <c r="H10" s="19" t="s">
        <v>32</v>
      </c>
      <c r="I10" s="20" t="s">
        <v>25</v>
      </c>
      <c r="J10" s="21" t="s">
        <v>32</v>
      </c>
      <c r="K10" s="18"/>
      <c r="L10" s="23" t="s">
        <v>27</v>
      </c>
      <c r="M10" s="23" t="s">
        <v>28</v>
      </c>
      <c r="N10" s="22"/>
      <c r="O10" s="23" t="s">
        <v>30</v>
      </c>
      <c r="P10" s="23" t="s">
        <v>31</v>
      </c>
      <c r="Q10" s="23" t="s">
        <v>28</v>
      </c>
      <c r="R10" s="32"/>
    </row>
    <row r="11" spans="1:18" x14ac:dyDescent="0.25">
      <c r="A11" s="31"/>
      <c r="B11" s="18"/>
      <c r="C11" s="18"/>
      <c r="D11" s="12" t="s">
        <v>1</v>
      </c>
      <c r="E11" s="9">
        <v>60</v>
      </c>
      <c r="F11" s="10"/>
      <c r="G11" s="9">
        <f>430+180</f>
        <v>610</v>
      </c>
      <c r="H11" s="10"/>
      <c r="I11" s="9">
        <v>550</v>
      </c>
      <c r="J11" s="10"/>
      <c r="K11" s="18"/>
      <c r="L11" s="25">
        <f>(G11+H11)/(E11+F11)</f>
        <v>10.166666666666666</v>
      </c>
      <c r="M11" s="25">
        <f>(I11+J11)/(E11+F11)</f>
        <v>9.1666666666666661</v>
      </c>
      <c r="N11" s="34"/>
      <c r="O11" s="24">
        <f>(E11+F11)/($E$18*60)</f>
        <v>5.3908355795148251E-2</v>
      </c>
      <c r="P11" s="24">
        <f>(F11+G11)/($G$18*60)</f>
        <v>0.35988200589970504</v>
      </c>
      <c r="Q11" s="24">
        <f>(G11+H11)/($I$18*60)</f>
        <v>0.37958929682638459</v>
      </c>
      <c r="R11" s="32"/>
    </row>
    <row r="12" spans="1:18" x14ac:dyDescent="0.25">
      <c r="A12" s="31"/>
      <c r="B12" s="18"/>
      <c r="C12" s="18"/>
      <c r="D12" s="15" t="s">
        <v>7</v>
      </c>
      <c r="E12" s="7">
        <v>30</v>
      </c>
      <c r="F12" s="8"/>
      <c r="G12" s="7">
        <v>30</v>
      </c>
      <c r="H12" s="8"/>
      <c r="I12" s="7">
        <v>30</v>
      </c>
      <c r="J12" s="8"/>
      <c r="K12" s="18"/>
      <c r="L12" s="25">
        <f t="shared" ref="L12:L17" si="0">(G12+H12)/(E12+F12)</f>
        <v>1</v>
      </c>
      <c r="M12" s="25">
        <f t="shared" ref="M12:M17" si="1">(I12+J12)/(E12+F12)</f>
        <v>1</v>
      </c>
      <c r="N12" s="34"/>
      <c r="O12" s="24">
        <f t="shared" ref="O12:O17" si="2">(E12+F12)/($E$18*60)</f>
        <v>2.6954177897574125E-2</v>
      </c>
      <c r="P12" s="24">
        <f t="shared" ref="P12:P17" si="3">(F12+G12)/($G$18*60)</f>
        <v>1.7699115044247787E-2</v>
      </c>
      <c r="Q12" s="24">
        <f t="shared" ref="Q12:Q17" si="4">(G12+H12)/($I$18*60)</f>
        <v>1.8668326073428748E-2</v>
      </c>
      <c r="R12" s="32"/>
    </row>
    <row r="13" spans="1:18" x14ac:dyDescent="0.25">
      <c r="A13" s="31"/>
      <c r="B13" s="18"/>
      <c r="C13" s="18"/>
      <c r="D13" s="13" t="s">
        <v>2</v>
      </c>
      <c r="E13" s="3">
        <f>(150+130)/2</f>
        <v>140</v>
      </c>
      <c r="F13" s="4">
        <f>(25+25)/2</f>
        <v>25</v>
      </c>
      <c r="G13" s="3">
        <v>133</v>
      </c>
      <c r="H13" s="4">
        <v>25</v>
      </c>
      <c r="I13" s="3">
        <f>80</f>
        <v>80</v>
      </c>
      <c r="J13" s="4"/>
      <c r="K13" s="18"/>
      <c r="L13" s="25">
        <f t="shared" si="0"/>
        <v>0.95757575757575752</v>
      </c>
      <c r="M13" s="25">
        <f t="shared" si="1"/>
        <v>0.48484848484848486</v>
      </c>
      <c r="N13" s="34"/>
      <c r="O13" s="24">
        <f t="shared" si="2"/>
        <v>0.14824797843665768</v>
      </c>
      <c r="P13" s="24">
        <f t="shared" si="3"/>
        <v>9.3215339233038347E-2</v>
      </c>
      <c r="Q13" s="24">
        <f t="shared" si="4"/>
        <v>9.8319850653391411E-2</v>
      </c>
      <c r="R13" s="32"/>
    </row>
    <row r="14" spans="1:18" x14ac:dyDescent="0.25">
      <c r="A14" s="31"/>
      <c r="B14" s="18"/>
      <c r="C14" s="18"/>
      <c r="D14" s="13" t="s">
        <v>3</v>
      </c>
      <c r="E14" s="3">
        <f>(75+79)/2</f>
        <v>77</v>
      </c>
      <c r="F14" s="4">
        <f>(36+40)/2</f>
        <v>38</v>
      </c>
      <c r="G14" s="3">
        <v>90</v>
      </c>
      <c r="H14" s="4">
        <v>40</v>
      </c>
      <c r="I14" s="3">
        <v>95</v>
      </c>
      <c r="J14" s="4">
        <v>95</v>
      </c>
      <c r="K14" s="18"/>
      <c r="L14" s="25">
        <f t="shared" si="0"/>
        <v>1.1304347826086956</v>
      </c>
      <c r="M14" s="25">
        <f t="shared" si="1"/>
        <v>1.6521739130434783</v>
      </c>
      <c r="N14" s="34"/>
      <c r="O14" s="24">
        <f t="shared" si="2"/>
        <v>0.10332434860736747</v>
      </c>
      <c r="P14" s="24">
        <f t="shared" si="3"/>
        <v>7.5516224188790559E-2</v>
      </c>
      <c r="Q14" s="24">
        <f t="shared" si="4"/>
        <v>8.089607965152458E-2</v>
      </c>
      <c r="R14" s="32"/>
    </row>
    <row r="15" spans="1:18" x14ac:dyDescent="0.25">
      <c r="A15" s="31"/>
      <c r="B15" s="18"/>
      <c r="C15" s="18"/>
      <c r="D15" s="13" t="s">
        <v>4</v>
      </c>
      <c r="E15" s="3">
        <f>(240+250)/2</f>
        <v>245</v>
      </c>
      <c r="F15" s="4">
        <f>(240+80+250+50)/2</f>
        <v>310</v>
      </c>
      <c r="G15" s="3">
        <v>256</v>
      </c>
      <c r="H15" s="4">
        <v>256</v>
      </c>
      <c r="I15" s="3">
        <f>176+15</f>
        <v>191</v>
      </c>
      <c r="J15" s="4">
        <f>176+75</f>
        <v>251</v>
      </c>
      <c r="K15" s="18"/>
      <c r="L15" s="25">
        <f t="shared" si="0"/>
        <v>0.92252252252252254</v>
      </c>
      <c r="M15" s="25">
        <f t="shared" si="1"/>
        <v>0.79639639639639637</v>
      </c>
      <c r="N15" s="34"/>
      <c r="O15" s="24">
        <f t="shared" si="2"/>
        <v>0.49865229110512127</v>
      </c>
      <c r="P15" s="24">
        <f t="shared" si="3"/>
        <v>0.33392330383480828</v>
      </c>
      <c r="Q15" s="24">
        <f t="shared" si="4"/>
        <v>0.31860609831985065</v>
      </c>
      <c r="R15" s="32"/>
    </row>
    <row r="16" spans="1:18" x14ac:dyDescent="0.25">
      <c r="A16" s="31"/>
      <c r="B16" s="18"/>
      <c r="C16" s="18"/>
      <c r="D16" s="13" t="s">
        <v>8</v>
      </c>
      <c r="E16" s="1">
        <v>15</v>
      </c>
      <c r="F16" s="2"/>
      <c r="G16" s="1">
        <v>15</v>
      </c>
      <c r="H16" s="2"/>
      <c r="I16" s="1">
        <v>15</v>
      </c>
      <c r="J16" s="2"/>
      <c r="K16" s="18"/>
      <c r="L16" s="25">
        <f t="shared" si="0"/>
        <v>1</v>
      </c>
      <c r="M16" s="25">
        <f t="shared" si="1"/>
        <v>1</v>
      </c>
      <c r="N16" s="34"/>
      <c r="O16" s="24">
        <f t="shared" si="2"/>
        <v>1.3477088948787063E-2</v>
      </c>
      <c r="P16" s="24">
        <f t="shared" si="3"/>
        <v>8.8495575221238937E-3</v>
      </c>
      <c r="Q16" s="24">
        <f t="shared" si="4"/>
        <v>9.3341630367143741E-3</v>
      </c>
      <c r="R16" s="32"/>
    </row>
    <row r="17" spans="1:18" ht="15.75" thickBot="1" x14ac:dyDescent="0.3">
      <c r="A17" s="31"/>
      <c r="B17" s="18"/>
      <c r="C17" s="18"/>
      <c r="D17" s="14" t="s">
        <v>5</v>
      </c>
      <c r="E17" s="5">
        <f>(95+89)/2</f>
        <v>92</v>
      </c>
      <c r="F17" s="6">
        <f>(72+90)/2</f>
        <v>81</v>
      </c>
      <c r="G17" s="5">
        <v>120</v>
      </c>
      <c r="H17" s="6">
        <v>120</v>
      </c>
      <c r="I17" s="5">
        <f>120+30</f>
        <v>150</v>
      </c>
      <c r="J17" s="6">
        <f>120+30</f>
        <v>150</v>
      </c>
      <c r="K17" s="18"/>
      <c r="L17" s="25">
        <f t="shared" si="0"/>
        <v>1.3872832369942196</v>
      </c>
      <c r="M17" s="25">
        <f t="shared" si="1"/>
        <v>1.7341040462427746</v>
      </c>
      <c r="N17" s="34"/>
      <c r="O17" s="24">
        <f t="shared" si="2"/>
        <v>0.1554357592093441</v>
      </c>
      <c r="P17" s="24">
        <f t="shared" si="3"/>
        <v>0.11858407079646018</v>
      </c>
      <c r="Q17" s="24">
        <f t="shared" si="4"/>
        <v>0.14934660858742999</v>
      </c>
      <c r="R17" s="32"/>
    </row>
    <row r="18" spans="1:18" ht="15.75" thickBot="1" x14ac:dyDescent="0.3">
      <c r="A18" s="31"/>
      <c r="B18" s="18"/>
      <c r="C18" s="18"/>
      <c r="D18" s="27" t="s">
        <v>9</v>
      </c>
      <c r="E18" s="47">
        <f>(E11+E12+E13+E14+E15+E16+E17+F11+F12+F13+F14+F15+F16+F17)/60</f>
        <v>18.55</v>
      </c>
      <c r="F18" s="48"/>
      <c r="G18" s="47">
        <f>(G11+G12+G13+G14+G15+G16+G17+H11+H12+H13+H14+H15+H16+H17)/60</f>
        <v>28.25</v>
      </c>
      <c r="H18" s="48"/>
      <c r="I18" s="47">
        <f>(I11+I12+I13+I14+I15+I16+I17+J11+J12+J13+J14+J15+J16+J17)/60</f>
        <v>26.783333333333335</v>
      </c>
      <c r="J18" s="48"/>
      <c r="K18" s="18"/>
      <c r="L18" s="18"/>
      <c r="M18" s="18"/>
      <c r="N18" s="18"/>
      <c r="O18" s="18"/>
      <c r="P18" s="18"/>
      <c r="Q18" s="18"/>
      <c r="R18" s="32"/>
    </row>
    <row r="19" spans="1:18" ht="15.75" thickBot="1" x14ac:dyDescent="0.3">
      <c r="A19" s="31"/>
      <c r="B19" s="18"/>
      <c r="C19" s="18"/>
      <c r="D19" s="16" t="s">
        <v>10</v>
      </c>
      <c r="E19" s="49">
        <f>E18/E18</f>
        <v>1</v>
      </c>
      <c r="F19" s="50"/>
      <c r="G19" s="49">
        <f>G18/E18</f>
        <v>1.522911051212938</v>
      </c>
      <c r="H19" s="50"/>
      <c r="I19" s="49">
        <f>I18/E18</f>
        <v>1.4438454627133872</v>
      </c>
      <c r="J19" s="50"/>
      <c r="K19" s="18"/>
      <c r="L19" s="18"/>
      <c r="M19" s="18"/>
      <c r="N19" s="18"/>
      <c r="O19" s="18"/>
      <c r="P19" s="18"/>
      <c r="Q19" s="18"/>
      <c r="R19" s="32"/>
    </row>
    <row r="20" spans="1:18" x14ac:dyDescent="0.25">
      <c r="A20" s="31"/>
      <c r="B20" s="18"/>
      <c r="C20" s="18"/>
      <c r="D20" s="17" t="s">
        <v>22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32"/>
    </row>
    <row r="21" spans="1:18" ht="15.75" thickBot="1" x14ac:dyDescent="0.3">
      <c r="A21" s="31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2"/>
    </row>
    <row r="22" spans="1:18" ht="15.75" thickBot="1" x14ac:dyDescent="0.3">
      <c r="A22" s="31"/>
      <c r="B22" s="18"/>
      <c r="C22" s="18"/>
      <c r="D22" s="40" t="s">
        <v>16</v>
      </c>
      <c r="E22" s="41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32"/>
    </row>
    <row r="23" spans="1:18" x14ac:dyDescent="0.25">
      <c r="A23" s="31"/>
      <c r="B23" s="18"/>
      <c r="C23" s="18"/>
      <c r="D23" s="7" t="s">
        <v>17</v>
      </c>
      <c r="E23" s="8" t="s">
        <v>11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32"/>
    </row>
    <row r="24" spans="1:18" x14ac:dyDescent="0.25">
      <c r="A24" s="31"/>
      <c r="B24" s="18"/>
      <c r="C24" s="18"/>
      <c r="D24" s="3" t="s">
        <v>18</v>
      </c>
      <c r="E24" s="4" t="s">
        <v>12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32"/>
    </row>
    <row r="25" spans="1:18" x14ac:dyDescent="0.25">
      <c r="A25" s="31"/>
      <c r="B25" s="18"/>
      <c r="C25" s="18"/>
      <c r="D25" s="3" t="s">
        <v>19</v>
      </c>
      <c r="E25" s="4" t="s">
        <v>13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32"/>
    </row>
    <row r="26" spans="1:18" x14ac:dyDescent="0.25">
      <c r="A26" s="31"/>
      <c r="B26" s="18"/>
      <c r="C26" s="18"/>
      <c r="D26" s="3" t="s">
        <v>20</v>
      </c>
      <c r="E26" s="4" t="s">
        <v>14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32"/>
    </row>
    <row r="27" spans="1:18" ht="15.75" thickBot="1" x14ac:dyDescent="0.3">
      <c r="A27" s="31"/>
      <c r="B27" s="18"/>
      <c r="C27" s="18"/>
      <c r="D27" s="5" t="s">
        <v>33</v>
      </c>
      <c r="E27" s="6" t="s">
        <v>15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32"/>
    </row>
    <row r="28" spans="1:18" x14ac:dyDescent="0.25">
      <c r="A28" s="31"/>
      <c r="B28" s="18"/>
      <c r="C28" s="18"/>
      <c r="D28" s="26" t="s">
        <v>23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32"/>
    </row>
    <row r="29" spans="1:18" x14ac:dyDescent="0.2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1:18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6" spans="1:18" ht="28.5" x14ac:dyDescent="0.45">
      <c r="B36" s="38" t="s">
        <v>41</v>
      </c>
      <c r="C36" s="29"/>
      <c r="D36" s="29"/>
      <c r="E36" s="29"/>
      <c r="F36" s="29"/>
      <c r="G36" s="29"/>
      <c r="H36" s="29"/>
      <c r="I36" s="29"/>
      <c r="J36" s="30"/>
    </row>
    <row r="37" spans="1:18" x14ac:dyDescent="0.25">
      <c r="B37" s="31"/>
      <c r="C37" s="18"/>
      <c r="D37" s="18"/>
      <c r="E37" s="18"/>
      <c r="F37" s="18"/>
      <c r="G37" s="18"/>
      <c r="H37" s="18"/>
      <c r="I37" s="18"/>
      <c r="J37" s="32"/>
    </row>
    <row r="38" spans="1:18" x14ac:dyDescent="0.25">
      <c r="B38" s="31" t="s">
        <v>34</v>
      </c>
      <c r="C38" s="18"/>
      <c r="D38" s="18"/>
      <c r="E38" s="18"/>
      <c r="F38" s="18"/>
      <c r="G38" s="18"/>
      <c r="H38" s="18"/>
      <c r="I38" s="18"/>
      <c r="J38" s="32"/>
    </row>
    <row r="39" spans="1:18" x14ac:dyDescent="0.25">
      <c r="B39" s="31" t="s">
        <v>36</v>
      </c>
      <c r="C39" s="18"/>
      <c r="D39" s="18"/>
      <c r="E39" s="18"/>
      <c r="F39" s="18"/>
      <c r="G39" s="18"/>
      <c r="H39" s="18"/>
      <c r="I39" s="18"/>
      <c r="J39" s="32"/>
    </row>
    <row r="40" spans="1:18" x14ac:dyDescent="0.25">
      <c r="B40" s="31" t="s">
        <v>35</v>
      </c>
      <c r="C40" s="18"/>
      <c r="D40" s="18"/>
      <c r="E40" s="18"/>
      <c r="F40" s="18"/>
      <c r="G40" s="18"/>
      <c r="H40" s="18"/>
      <c r="I40" s="18"/>
      <c r="J40" s="32"/>
    </row>
    <row r="41" spans="1:18" x14ac:dyDescent="0.25">
      <c r="B41" s="31" t="s">
        <v>38</v>
      </c>
      <c r="C41" s="18"/>
      <c r="D41" s="18"/>
      <c r="E41" s="18"/>
      <c r="F41" s="18"/>
      <c r="G41" s="18"/>
      <c r="H41" s="18"/>
      <c r="I41" s="18"/>
      <c r="J41" s="32"/>
    </row>
    <row r="42" spans="1:18" x14ac:dyDescent="0.25">
      <c r="B42" s="31" t="s">
        <v>37</v>
      </c>
      <c r="C42" s="18"/>
      <c r="D42" s="18"/>
      <c r="E42" s="18"/>
      <c r="F42" s="18"/>
      <c r="G42" s="18"/>
      <c r="H42" s="18"/>
      <c r="I42" s="18"/>
      <c r="J42" s="32"/>
    </row>
    <row r="43" spans="1:18" x14ac:dyDescent="0.25">
      <c r="B43" s="31" t="s">
        <v>39</v>
      </c>
      <c r="C43" s="18"/>
      <c r="D43" s="18"/>
      <c r="E43" s="18"/>
      <c r="F43" s="18"/>
      <c r="G43" s="18"/>
      <c r="H43" s="18"/>
      <c r="I43" s="18"/>
      <c r="J43" s="32"/>
    </row>
    <row r="44" spans="1:18" x14ac:dyDescent="0.25">
      <c r="B44" s="31" t="s">
        <v>40</v>
      </c>
      <c r="C44" s="18"/>
      <c r="D44" s="18"/>
      <c r="E44" s="18"/>
      <c r="F44" s="18"/>
      <c r="G44" s="18"/>
      <c r="H44" s="18"/>
      <c r="I44" s="18"/>
      <c r="J44" s="32"/>
    </row>
    <row r="45" spans="1:18" x14ac:dyDescent="0.25">
      <c r="B45" s="39" t="s">
        <v>42</v>
      </c>
      <c r="C45" s="36"/>
      <c r="D45" s="36"/>
      <c r="E45" s="36"/>
      <c r="F45" s="36"/>
      <c r="G45" s="36"/>
      <c r="H45" s="36"/>
      <c r="I45" s="36"/>
      <c r="J45" s="37"/>
    </row>
  </sheetData>
  <mergeCells count="13">
    <mergeCell ref="O9:Q9"/>
    <mergeCell ref="E19:F19"/>
    <mergeCell ref="G19:H19"/>
    <mergeCell ref="I19:J19"/>
    <mergeCell ref="A2:R2"/>
    <mergeCell ref="D22:E22"/>
    <mergeCell ref="L9:M9"/>
    <mergeCell ref="E9:F9"/>
    <mergeCell ref="G9:H9"/>
    <mergeCell ref="I9:J9"/>
    <mergeCell ref="E18:F18"/>
    <mergeCell ref="G18:H18"/>
    <mergeCell ref="I18:J18"/>
  </mergeCells>
  <pageMargins left="0.70866141732283472" right="0.70866141732283472" top="0.74803149606299213" bottom="0.74803149606299213" header="0.31496062992125984" footer="0.31496062992125984"/>
  <pageSetup paperSize="9" scale="50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2014-05-21T10:31:28Z</dcterms:modified>
</cp:coreProperties>
</file>