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Leht1" sheetId="1" r:id="rId1"/>
    <sheet name="Leht2" sheetId="2" r:id="rId2"/>
    <sheet name="Leh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Aleksander</author>
  </authors>
  <commentList>
    <comment ref="H5" authorId="0">
      <text>
        <r>
          <rPr>
            <b/>
            <sz val="8"/>
            <rFont val="Tahoma"/>
            <family val="0"/>
          </rPr>
          <t>Aleksander:</t>
        </r>
        <r>
          <rPr>
            <sz val="8"/>
            <rFont val="Tahoma"/>
            <family val="0"/>
          </rPr>
          <t xml:space="preserve">
0.15 = paberi riba mis läheb liimile</t>
        </r>
      </text>
    </comment>
  </commentList>
</comments>
</file>

<file path=xl/sharedStrings.xml><?xml version="1.0" encoding="utf-8"?>
<sst xmlns="http://schemas.openxmlformats.org/spreadsheetml/2006/main" count="119" uniqueCount="82">
  <si>
    <t>formaat</t>
  </si>
  <si>
    <t>klapp/liim</t>
  </si>
  <si>
    <t>aken</t>
  </si>
  <si>
    <t>akna mõõt</t>
  </si>
  <si>
    <t>sisetrükk</t>
  </si>
  <si>
    <t>pealetrükk</t>
  </si>
  <si>
    <t>C6</t>
  </si>
  <si>
    <t>C65</t>
  </si>
  <si>
    <t>E65 (DL)</t>
  </si>
  <si>
    <t>E5</t>
  </si>
  <si>
    <t>C5</t>
  </si>
  <si>
    <t>X</t>
  </si>
  <si>
    <t>DX</t>
  </si>
  <si>
    <t>SS</t>
  </si>
  <si>
    <t>PS</t>
  </si>
  <si>
    <t>1-aknaga</t>
  </si>
  <si>
    <t>55x90mm</t>
  </si>
  <si>
    <t>60x90mm</t>
  </si>
  <si>
    <t>70x90mm</t>
  </si>
  <si>
    <t>35x95mm</t>
  </si>
  <si>
    <t>35x90mm</t>
  </si>
  <si>
    <t>30x90mm</t>
  </si>
  <si>
    <t>45x90mm</t>
  </si>
  <si>
    <t>sisetrükk 1v</t>
  </si>
  <si>
    <t>sisetrükk 2v</t>
  </si>
  <si>
    <t>Poogna pikkus</t>
  </si>
  <si>
    <t>Poogna laius</t>
  </si>
  <si>
    <t>Kg Hind</t>
  </si>
  <si>
    <t>kulu 1000tk</t>
  </si>
  <si>
    <t>Kulu kg 1000tk</t>
  </si>
  <si>
    <t>Aknakile hind kg</t>
  </si>
  <si>
    <t>Hind 1000tk</t>
  </si>
  <si>
    <t>pealetr-ga 1v</t>
  </si>
  <si>
    <t>pealetr-ga 2v</t>
  </si>
  <si>
    <t>Kile hind 1000tk</t>
  </si>
  <si>
    <t>Väikepakk</t>
  </si>
  <si>
    <t>Karbi hind 1000tk</t>
  </si>
  <si>
    <t>Karppi</t>
  </si>
  <si>
    <t>x</t>
  </si>
  <si>
    <t>SUMMA</t>
  </si>
  <si>
    <t>m2-st tükke</t>
  </si>
  <si>
    <t>m2-d 1000tk-le</t>
  </si>
  <si>
    <t>Akna liim</t>
  </si>
  <si>
    <t>Pealetrükk</t>
  </si>
  <si>
    <t>Sisetrükk</t>
  </si>
  <si>
    <t>Klapi liim</t>
  </si>
  <si>
    <t>Kulu artikkel</t>
  </si>
  <si>
    <t>Paber</t>
  </si>
  <si>
    <t>Karp</t>
  </si>
  <si>
    <t>Alus</t>
  </si>
  <si>
    <t>Aluse hind</t>
  </si>
  <si>
    <t>Kogus alusel</t>
  </si>
  <si>
    <t>Alusekaan</t>
  </si>
  <si>
    <t>Alusekaane hind</t>
  </si>
  <si>
    <t>Kulu EEK-i/1000tk</t>
  </si>
  <si>
    <t>Artikkel</t>
  </si>
  <si>
    <t>Hind EEK-i</t>
  </si>
  <si>
    <t>Paber g/m2</t>
  </si>
  <si>
    <t>Kile/pergament</t>
  </si>
  <si>
    <t>Kokku EUR</t>
  </si>
  <si>
    <t>Kokku EEK</t>
  </si>
  <si>
    <t>Klapi liim DX</t>
  </si>
  <si>
    <t>Klapi liim SS</t>
  </si>
  <si>
    <t>Klapi liim PS</t>
  </si>
  <si>
    <t>Pakkematerjalid</t>
  </si>
  <si>
    <t>Pakkenurk 3mm</t>
  </si>
  <si>
    <t>Pakkenurk 10mm</t>
  </si>
  <si>
    <t>Karbietikett</t>
  </si>
  <si>
    <t>Pakkematerjal</t>
  </si>
  <si>
    <t>Aknaliim</t>
  </si>
  <si>
    <t>Akna liimi hind 1000tk EEK-i</t>
  </si>
  <si>
    <t>Alaklapi liim</t>
  </si>
  <si>
    <t>Alaklapi liimi hind 1000tk</t>
  </si>
  <si>
    <t>Zipp-o-let</t>
  </si>
  <si>
    <t>C6,C65,E65</t>
  </si>
  <si>
    <t>C5,E5</t>
  </si>
  <si>
    <t>Hind 1000tk-le</t>
  </si>
  <si>
    <t>EUR 1200x800</t>
  </si>
  <si>
    <t>Tavaline 1200x800</t>
  </si>
  <si>
    <t>FIN 1200x1000</t>
  </si>
  <si>
    <t>39x93mm</t>
  </si>
  <si>
    <t>40x100mm</t>
  </si>
</sst>
</file>

<file path=xl/styles.xml><?xml version="1.0" encoding="utf-8"?>
<styleSheet xmlns="http://schemas.openxmlformats.org/spreadsheetml/2006/main">
  <numFmts count="3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"/>
    <numFmt numFmtId="186" formatCode="0.00000000"/>
    <numFmt numFmtId="187" formatCode="0.000000000"/>
  </numFmts>
  <fonts count="9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57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8" xfId="0" applyNumberFormat="1" applyBorder="1" applyAlignment="1">
      <alignment horizontal="center"/>
    </xf>
    <xf numFmtId="0" fontId="0" fillId="0" borderId="8" xfId="0" applyNumberFormat="1" applyFill="1" applyBorder="1" applyAlignment="1">
      <alignment horizontal="center"/>
    </xf>
    <xf numFmtId="0" fontId="0" fillId="0" borderId="7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9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/>
    </xf>
    <xf numFmtId="0" fontId="2" fillId="0" borderId="14" xfId="0" applyNumberFormat="1" applyFont="1" applyBorder="1" applyAlignment="1">
      <alignment horizontal="center"/>
    </xf>
    <xf numFmtId="0" fontId="2" fillId="0" borderId="15" xfId="0" applyNumberFormat="1" applyFont="1" applyBorder="1" applyAlignment="1">
      <alignment horizontal="center"/>
    </xf>
    <xf numFmtId="0" fontId="2" fillId="0" borderId="16" xfId="0" applyNumberFormat="1" applyFont="1" applyBorder="1" applyAlignment="1">
      <alignment horizontal="center"/>
    </xf>
    <xf numFmtId="0" fontId="2" fillId="0" borderId="12" xfId="0" applyNumberFormat="1" applyFont="1" applyFill="1" applyBorder="1" applyAlignment="1">
      <alignment horizontal="center"/>
    </xf>
    <xf numFmtId="0" fontId="2" fillId="0" borderId="15" xfId="0" applyNumberFormat="1" applyFont="1" applyFill="1" applyBorder="1" applyAlignment="1">
      <alignment horizontal="center"/>
    </xf>
    <xf numFmtId="0" fontId="0" fillId="0" borderId="17" xfId="0" applyNumberFormat="1" applyBorder="1" applyAlignment="1">
      <alignment horizontal="center"/>
    </xf>
    <xf numFmtId="0" fontId="0" fillId="0" borderId="18" xfId="0" applyNumberFormat="1" applyBorder="1" applyAlignment="1">
      <alignment horizontal="center"/>
    </xf>
    <xf numFmtId="0" fontId="0" fillId="0" borderId="19" xfId="0" applyNumberFormat="1" applyBorder="1" applyAlignment="1">
      <alignment horizontal="center"/>
    </xf>
    <xf numFmtId="0" fontId="0" fillId="0" borderId="20" xfId="0" applyNumberForma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22" xfId="0" applyNumberForma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0" fillId="0" borderId="24" xfId="0" applyNumberFormat="1" applyBorder="1" applyAlignment="1">
      <alignment horizontal="center"/>
    </xf>
    <xf numFmtId="0" fontId="0" fillId="0" borderId="25" xfId="0" applyNumberFormat="1" applyBorder="1" applyAlignment="1">
      <alignment horizontal="center"/>
    </xf>
    <xf numFmtId="0" fontId="0" fillId="0" borderId="26" xfId="0" applyNumberForma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7" xfId="0" applyNumberFormat="1" applyBorder="1" applyAlignment="1">
      <alignment horizontal="center"/>
    </xf>
    <xf numFmtId="0" fontId="0" fillId="0" borderId="19" xfId="0" applyNumberFormat="1" applyFill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0" fillId="0" borderId="29" xfId="0" applyNumberFormat="1" applyBorder="1" applyAlignment="1">
      <alignment horizontal="center"/>
    </xf>
    <xf numFmtId="0" fontId="0" fillId="0" borderId="8" xfId="0" applyBorder="1" applyAlignment="1">
      <alignment/>
    </xf>
    <xf numFmtId="0" fontId="0" fillId="0" borderId="10" xfId="0" applyBorder="1" applyAlignment="1">
      <alignment/>
    </xf>
    <xf numFmtId="0" fontId="0" fillId="0" borderId="5" xfId="0" applyNumberFormat="1" applyFont="1" applyBorder="1" applyAlignment="1">
      <alignment horizontal="center"/>
    </xf>
    <xf numFmtId="0" fontId="0" fillId="0" borderId="24" xfId="0" applyNumberFormat="1" applyFont="1" applyBorder="1" applyAlignment="1">
      <alignment horizontal="center"/>
    </xf>
    <xf numFmtId="0" fontId="0" fillId="0" borderId="7" xfId="0" applyNumberFormat="1" applyFont="1" applyFill="1" applyBorder="1" applyAlignment="1">
      <alignment horizontal="center"/>
    </xf>
    <xf numFmtId="0" fontId="0" fillId="0" borderId="25" xfId="0" applyNumberFormat="1" applyFont="1" applyFill="1" applyBorder="1" applyAlignment="1">
      <alignment horizontal="center"/>
    </xf>
    <xf numFmtId="0" fontId="0" fillId="0" borderId="7" xfId="0" applyNumberFormat="1" applyFont="1" applyBorder="1" applyAlignment="1">
      <alignment horizontal="center"/>
    </xf>
    <xf numFmtId="0" fontId="0" fillId="0" borderId="25" xfId="0" applyNumberFormat="1" applyFont="1" applyBorder="1" applyAlignment="1">
      <alignment horizontal="center"/>
    </xf>
    <xf numFmtId="0" fontId="0" fillId="0" borderId="9" xfId="0" applyNumberFormat="1" applyFont="1" applyBorder="1" applyAlignment="1">
      <alignment horizontal="center"/>
    </xf>
    <xf numFmtId="0" fontId="0" fillId="0" borderId="26" xfId="0" applyNumberFormat="1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0" xfId="0" applyFont="1" applyAlignment="1">
      <alignment/>
    </xf>
    <xf numFmtId="185" fontId="0" fillId="0" borderId="0" xfId="0" applyNumberFormat="1" applyAlignment="1">
      <alignment/>
    </xf>
    <xf numFmtId="1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0" fillId="0" borderId="30" xfId="0" applyBorder="1" applyAlignment="1">
      <alignment/>
    </xf>
    <xf numFmtId="0" fontId="1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0" fillId="0" borderId="32" xfId="0" applyBorder="1" applyAlignment="1">
      <alignment/>
    </xf>
    <xf numFmtId="185" fontId="0" fillId="0" borderId="33" xfId="0" applyNumberFormat="1" applyBorder="1" applyAlignment="1">
      <alignment/>
    </xf>
    <xf numFmtId="0" fontId="0" fillId="0" borderId="34" xfId="0" applyBorder="1" applyAlignment="1">
      <alignment/>
    </xf>
    <xf numFmtId="185" fontId="0" fillId="0" borderId="35" xfId="0" applyNumberFormat="1" applyBorder="1" applyAlignment="1">
      <alignment/>
    </xf>
    <xf numFmtId="0" fontId="1" fillId="0" borderId="34" xfId="0" applyFont="1" applyBorder="1" applyAlignment="1">
      <alignment/>
    </xf>
    <xf numFmtId="185" fontId="1" fillId="0" borderId="35" xfId="0" applyNumberFormat="1" applyFont="1" applyBorder="1" applyAlignment="1">
      <alignment/>
    </xf>
    <xf numFmtId="0" fontId="4" fillId="0" borderId="36" xfId="0" applyFont="1" applyBorder="1" applyAlignment="1">
      <alignment/>
    </xf>
    <xf numFmtId="185" fontId="4" fillId="0" borderId="37" xfId="0" applyNumberFormat="1" applyFont="1" applyBorder="1" applyAlignment="1">
      <alignment/>
    </xf>
    <xf numFmtId="0" fontId="1" fillId="0" borderId="38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0" fillId="0" borderId="25" xfId="0" applyBorder="1" applyAlignment="1">
      <alignment/>
    </xf>
    <xf numFmtId="0" fontId="0" fillId="0" borderId="7" xfId="0" applyBorder="1" applyAlignment="1">
      <alignment/>
    </xf>
    <xf numFmtId="0" fontId="2" fillId="0" borderId="40" xfId="0" applyNumberFormat="1" applyFont="1" applyBorder="1" applyAlignment="1">
      <alignment horizontal="center"/>
    </xf>
    <xf numFmtId="0" fontId="2" fillId="0" borderId="33" xfId="0" applyNumberFormat="1" applyFont="1" applyBorder="1" applyAlignment="1">
      <alignment horizontal="center"/>
    </xf>
    <xf numFmtId="0" fontId="2" fillId="0" borderId="37" xfId="0" applyNumberFormat="1" applyFont="1" applyBorder="1" applyAlignment="1">
      <alignment horizontal="center"/>
    </xf>
    <xf numFmtId="184" fontId="0" fillId="0" borderId="0" xfId="0" applyNumberFormat="1" applyAlignment="1">
      <alignment/>
    </xf>
    <xf numFmtId="184" fontId="1" fillId="0" borderId="0" xfId="0" applyNumberFormat="1" applyFont="1" applyAlignment="1">
      <alignment/>
    </xf>
    <xf numFmtId="184" fontId="2" fillId="0" borderId="0" xfId="0" applyNumberFormat="1" applyFont="1" applyAlignment="1">
      <alignment/>
    </xf>
    <xf numFmtId="185" fontId="2" fillId="0" borderId="0" xfId="0" applyNumberFormat="1" applyFont="1" applyAlignment="1">
      <alignment/>
    </xf>
    <xf numFmtId="0" fontId="0" fillId="0" borderId="5" xfId="0" applyNumberFormat="1" applyBorder="1" applyAlignment="1" quotePrefix="1">
      <alignment horizontal="center"/>
    </xf>
    <xf numFmtId="0" fontId="1" fillId="0" borderId="41" xfId="0" applyFont="1" applyBorder="1" applyAlignment="1">
      <alignment horizontal="center"/>
    </xf>
    <xf numFmtId="0" fontId="2" fillId="0" borderId="42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9" xfId="0" applyBorder="1" applyAlignment="1">
      <alignment/>
    </xf>
    <xf numFmtId="0" fontId="0" fillId="0" borderId="26" xfId="0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5" xfId="0" applyBorder="1" applyAlignment="1">
      <alignment/>
    </xf>
    <xf numFmtId="0" fontId="0" fillId="0" borderId="24" xfId="0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44" xfId="0" applyBorder="1" applyAlignment="1">
      <alignment/>
    </xf>
    <xf numFmtId="0" fontId="5" fillId="0" borderId="45" xfId="0" applyFont="1" applyBorder="1" applyAlignment="1">
      <alignment horizontal="center"/>
    </xf>
    <xf numFmtId="0" fontId="5" fillId="0" borderId="46" xfId="0" applyFont="1" applyBorder="1" applyAlignment="1">
      <alignment/>
    </xf>
    <xf numFmtId="0" fontId="0" fillId="0" borderId="47" xfId="0" applyBorder="1" applyAlignment="1">
      <alignment/>
    </xf>
    <xf numFmtId="0" fontId="0" fillId="0" borderId="30" xfId="0" applyFont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48" xfId="0" applyBorder="1" applyAlignment="1">
      <alignment/>
    </xf>
    <xf numFmtId="0" fontId="0" fillId="0" borderId="17" xfId="0" applyBorder="1" applyAlignment="1">
      <alignment/>
    </xf>
    <xf numFmtId="0" fontId="2" fillId="0" borderId="49" xfId="0" applyFont="1" applyBorder="1" applyAlignment="1">
      <alignment horizontal="center"/>
    </xf>
    <xf numFmtId="185" fontId="0" fillId="0" borderId="24" xfId="0" applyNumberFormat="1" applyBorder="1" applyAlignment="1">
      <alignment/>
    </xf>
    <xf numFmtId="184" fontId="0" fillId="0" borderId="18" xfId="0" applyNumberFormat="1" applyBorder="1" applyAlignment="1">
      <alignment horizontal="center"/>
    </xf>
    <xf numFmtId="184" fontId="0" fillId="0" borderId="19" xfId="0" applyNumberFormat="1" applyBorder="1" applyAlignment="1">
      <alignment horizontal="center"/>
    </xf>
    <xf numFmtId="0" fontId="2" fillId="0" borderId="32" xfId="0" applyNumberFormat="1" applyFont="1" applyBorder="1" applyAlignment="1">
      <alignment horizontal="center"/>
    </xf>
    <xf numFmtId="0" fontId="2" fillId="0" borderId="36" xfId="0" applyNumberFormat="1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184" fontId="0" fillId="0" borderId="48" xfId="0" applyNumberFormat="1" applyBorder="1" applyAlignment="1">
      <alignment horizontal="center"/>
    </xf>
    <xf numFmtId="185" fontId="0" fillId="0" borderId="40" xfId="0" applyNumberFormat="1" applyBorder="1" applyAlignment="1">
      <alignment/>
    </xf>
    <xf numFmtId="0" fontId="0" fillId="0" borderId="52" xfId="0" applyBorder="1" applyAlignment="1">
      <alignment/>
    </xf>
    <xf numFmtId="0" fontId="0" fillId="0" borderId="43" xfId="0" applyBorder="1" applyAlignment="1">
      <alignment/>
    </xf>
    <xf numFmtId="0" fontId="0" fillId="0" borderId="35" xfId="0" applyBorder="1" applyAlignment="1">
      <alignment/>
    </xf>
    <xf numFmtId="0" fontId="0" fillId="0" borderId="35" xfId="0" applyFill="1" applyBorder="1" applyAlignment="1">
      <alignment/>
    </xf>
    <xf numFmtId="0" fontId="0" fillId="0" borderId="53" xfId="0" applyBorder="1" applyAlignment="1">
      <alignment/>
    </xf>
    <xf numFmtId="0" fontId="0" fillId="0" borderId="54" xfId="0" applyFill="1" applyBorder="1" applyAlignment="1">
      <alignment/>
    </xf>
    <xf numFmtId="0" fontId="0" fillId="0" borderId="33" xfId="0" applyBorder="1" applyAlignment="1">
      <alignment/>
    </xf>
    <xf numFmtId="0" fontId="0" fillId="0" borderId="33" xfId="0" applyFill="1" applyBorder="1" applyAlignment="1">
      <alignment/>
    </xf>
    <xf numFmtId="0" fontId="0" fillId="0" borderId="55" xfId="0" applyNumberFormat="1" applyFill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24" xfId="0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5" fillId="0" borderId="51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4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Q58"/>
  <sheetViews>
    <sheetView tabSelected="1" workbookViewId="0" topLeftCell="A1">
      <selection activeCell="A35" sqref="A35"/>
    </sheetView>
  </sheetViews>
  <sheetFormatPr defaultColWidth="9.140625" defaultRowHeight="12.75"/>
  <cols>
    <col min="1" max="1" width="1.57421875" style="0" customWidth="1"/>
    <col min="2" max="2" width="16.28125" style="0" bestFit="1" customWidth="1"/>
    <col min="3" max="4" width="14.421875" style="0" hidden="1" customWidth="1"/>
    <col min="5" max="5" width="4.140625" style="0" customWidth="1"/>
    <col min="6" max="6" width="13.28125" style="0" customWidth="1"/>
    <col min="7" max="8" width="13.28125" style="0" hidden="1" customWidth="1"/>
    <col min="9" max="9" width="4.140625" style="0" customWidth="1"/>
    <col min="10" max="10" width="13.28125" style="0" customWidth="1"/>
    <col min="11" max="11" width="4.140625" style="0" customWidth="1"/>
    <col min="12" max="12" width="13.28125" style="0" customWidth="1"/>
    <col min="13" max="13" width="31.7109375" style="0" hidden="1" customWidth="1"/>
    <col min="14" max="14" width="4.140625" style="0" customWidth="1"/>
    <col min="15" max="15" width="27.57421875" style="0" hidden="1" customWidth="1"/>
    <col min="16" max="16" width="4.140625" style="0" hidden="1" customWidth="1"/>
    <col min="17" max="17" width="13.28125" style="0" customWidth="1"/>
    <col min="18" max="18" width="16.28125" style="0" hidden="1" customWidth="1"/>
    <col min="19" max="19" width="14.140625" style="0" hidden="1" customWidth="1"/>
    <col min="20" max="20" width="4.140625" style="0" customWidth="1"/>
    <col min="21" max="21" width="13.28125" style="0" customWidth="1"/>
    <col min="22" max="22" width="13.28125" style="0" hidden="1" customWidth="1"/>
    <col min="23" max="23" width="4.140625" style="0" customWidth="1"/>
    <col min="24" max="24" width="13.28125" style="0" customWidth="1"/>
    <col min="25" max="25" width="13.28125" style="0" hidden="1" customWidth="1"/>
    <col min="26" max="26" width="4.140625" style="0" customWidth="1"/>
    <col min="27" max="27" width="7.00390625" style="0" bestFit="1" customWidth="1"/>
    <col min="28" max="28" width="16.7109375" style="0" hidden="1" customWidth="1"/>
    <col min="29" max="29" width="4.140625" style="0" customWidth="1"/>
    <col min="30" max="30" width="13.28125" style="0" customWidth="1"/>
    <col min="31" max="31" width="15.421875" style="0" hidden="1" customWidth="1"/>
    <col min="32" max="32" width="4.140625" style="0" customWidth="1"/>
    <col min="33" max="33" width="16.28125" style="0" bestFit="1" customWidth="1"/>
    <col min="34" max="34" width="13.28125" style="0" hidden="1" customWidth="1"/>
    <col min="35" max="35" width="4.140625" style="0" customWidth="1"/>
    <col min="36" max="36" width="13.28125" style="0" customWidth="1"/>
    <col min="37" max="37" width="4.140625" style="0" customWidth="1"/>
    <col min="38" max="38" width="18.421875" style="0" bestFit="1" customWidth="1"/>
    <col min="39" max="39" width="16.28125" style="0" hidden="1" customWidth="1"/>
    <col min="40" max="40" width="4.140625" style="0" customWidth="1"/>
    <col min="41" max="41" width="11.00390625" style="0" bestFit="1" customWidth="1"/>
    <col min="42" max="42" width="13.7109375" style="0" hidden="1" customWidth="1"/>
    <col min="43" max="43" width="4.140625" style="0" customWidth="1"/>
  </cols>
  <sheetData>
    <row r="1" ht="13.5" thickBot="1"/>
    <row r="2" spans="2:43" ht="13.5" thickBot="1">
      <c r="B2" s="1" t="s">
        <v>0</v>
      </c>
      <c r="C2" s="29" t="s">
        <v>25</v>
      </c>
      <c r="D2" s="4" t="s">
        <v>26</v>
      </c>
      <c r="E2" s="2" t="s">
        <v>11</v>
      </c>
      <c r="F2" s="1" t="s">
        <v>1</v>
      </c>
      <c r="G2" s="29" t="s">
        <v>27</v>
      </c>
      <c r="H2" s="4" t="s">
        <v>28</v>
      </c>
      <c r="I2" s="2" t="s">
        <v>11</v>
      </c>
      <c r="J2" s="1" t="s">
        <v>57</v>
      </c>
      <c r="K2" s="3" t="s">
        <v>11</v>
      </c>
      <c r="L2" s="5" t="s">
        <v>2</v>
      </c>
      <c r="M2" s="34" t="s">
        <v>70</v>
      </c>
      <c r="N2" s="4" t="s">
        <v>11</v>
      </c>
      <c r="O2" s="115" t="s">
        <v>72</v>
      </c>
      <c r="P2" s="116" t="s">
        <v>11</v>
      </c>
      <c r="Q2" s="72" t="s">
        <v>3</v>
      </c>
      <c r="R2" s="73" t="s">
        <v>30</v>
      </c>
      <c r="S2" s="73" t="s">
        <v>29</v>
      </c>
      <c r="T2" s="98" t="s">
        <v>11</v>
      </c>
      <c r="U2" s="5" t="s">
        <v>4</v>
      </c>
      <c r="V2" s="34" t="s">
        <v>31</v>
      </c>
      <c r="W2" s="4" t="s">
        <v>11</v>
      </c>
      <c r="X2" s="5" t="s">
        <v>5</v>
      </c>
      <c r="Y2" s="33" t="s">
        <v>31</v>
      </c>
      <c r="Z2" s="2" t="s">
        <v>11</v>
      </c>
      <c r="AA2" s="1" t="s">
        <v>37</v>
      </c>
      <c r="AB2" s="29" t="s">
        <v>36</v>
      </c>
      <c r="AC2" s="3" t="s">
        <v>11</v>
      </c>
      <c r="AD2" s="38" t="s">
        <v>35</v>
      </c>
      <c r="AE2" s="27" t="s">
        <v>34</v>
      </c>
      <c r="AF2" s="84" t="s">
        <v>11</v>
      </c>
      <c r="AG2" s="5" t="s">
        <v>49</v>
      </c>
      <c r="AH2" s="34" t="s">
        <v>50</v>
      </c>
      <c r="AI2" s="96" t="s">
        <v>11</v>
      </c>
      <c r="AJ2" s="5" t="s">
        <v>51</v>
      </c>
      <c r="AK2" s="96" t="s">
        <v>11</v>
      </c>
      <c r="AL2" s="5" t="s">
        <v>64</v>
      </c>
      <c r="AM2" s="34" t="s">
        <v>53</v>
      </c>
      <c r="AN2" s="96" t="s">
        <v>11</v>
      </c>
      <c r="AO2" s="5" t="s">
        <v>73</v>
      </c>
      <c r="AP2" s="34" t="s">
        <v>76</v>
      </c>
      <c r="AQ2" s="97" t="s">
        <v>11</v>
      </c>
    </row>
    <row r="3" spans="2:43" ht="12.75">
      <c r="B3" s="6" t="s">
        <v>6</v>
      </c>
      <c r="C3" s="30">
        <v>247.4</v>
      </c>
      <c r="D3" s="24">
        <v>190</v>
      </c>
      <c r="E3" s="15"/>
      <c r="F3" s="6" t="s">
        <v>12</v>
      </c>
      <c r="G3" s="30">
        <f>F31</f>
        <v>28.4</v>
      </c>
      <c r="H3" s="24">
        <v>0.13</v>
      </c>
      <c r="I3" s="15"/>
      <c r="J3" s="83">
        <v>70</v>
      </c>
      <c r="K3" s="18"/>
      <c r="L3" s="7" t="s">
        <v>15</v>
      </c>
      <c r="M3" s="111">
        <f>F34*0.07</f>
        <v>2.4850000000000003</v>
      </c>
      <c r="N3" s="15" t="s">
        <v>38</v>
      </c>
      <c r="O3" s="117">
        <f>F34*0.03</f>
        <v>1.065</v>
      </c>
      <c r="P3" s="76" t="s">
        <v>38</v>
      </c>
      <c r="Q3" s="23" t="s">
        <v>21</v>
      </c>
      <c r="R3" s="36">
        <f>F30</f>
        <v>40.22</v>
      </c>
      <c r="S3" s="36">
        <f>0.05*0.105*29*1.03</f>
        <v>0.1568175</v>
      </c>
      <c r="T3" s="76"/>
      <c r="U3" s="7" t="s">
        <v>23</v>
      </c>
      <c r="V3" s="24">
        <v>0.1</v>
      </c>
      <c r="W3" s="15" t="s">
        <v>38</v>
      </c>
      <c r="X3" s="6" t="s">
        <v>32</v>
      </c>
      <c r="Y3" s="24">
        <v>1.4</v>
      </c>
      <c r="Z3" s="15"/>
      <c r="AA3" s="42">
        <v>200</v>
      </c>
      <c r="AB3" s="43">
        <f>F29*5</f>
        <v>22.5</v>
      </c>
      <c r="AC3" s="18"/>
      <c r="AD3" s="39">
        <v>25</v>
      </c>
      <c r="AE3" s="28">
        <v>15.8</v>
      </c>
      <c r="AF3" s="85"/>
      <c r="AG3" s="92" t="s">
        <v>77</v>
      </c>
      <c r="AH3" s="93">
        <f>F35</f>
        <v>0</v>
      </c>
      <c r="AI3" s="94"/>
      <c r="AJ3" s="108">
        <v>36</v>
      </c>
      <c r="AK3" s="109"/>
      <c r="AL3" s="92" t="s">
        <v>52</v>
      </c>
      <c r="AM3" s="110">
        <f>25/2</f>
        <v>12.5</v>
      </c>
      <c r="AN3" s="94" t="s">
        <v>38</v>
      </c>
      <c r="AO3" s="92" t="s">
        <v>74</v>
      </c>
      <c r="AP3" s="93">
        <v>10</v>
      </c>
      <c r="AQ3" s="95"/>
    </row>
    <row r="4" spans="2:43" ht="12.75">
      <c r="B4" s="8" t="s">
        <v>7</v>
      </c>
      <c r="C4" s="31">
        <v>247.4</v>
      </c>
      <c r="D4" s="25">
        <v>250</v>
      </c>
      <c r="E4" s="16"/>
      <c r="F4" s="8" t="s">
        <v>13</v>
      </c>
      <c r="G4" s="31">
        <f>F32</f>
        <v>45.5</v>
      </c>
      <c r="H4" s="25">
        <v>0.13</v>
      </c>
      <c r="I4" s="16"/>
      <c r="J4" s="8">
        <v>75</v>
      </c>
      <c r="K4" s="19"/>
      <c r="L4" s="9"/>
      <c r="M4" s="112"/>
      <c r="N4" s="16"/>
      <c r="O4" s="113"/>
      <c r="P4" s="77"/>
      <c r="Q4" s="35" t="s">
        <v>80</v>
      </c>
      <c r="R4" s="128">
        <v>40.22</v>
      </c>
      <c r="S4" s="130">
        <v>0.1848</v>
      </c>
      <c r="T4" s="77"/>
      <c r="U4" s="10" t="s">
        <v>24</v>
      </c>
      <c r="V4" s="37">
        <v>0.2</v>
      </c>
      <c r="W4" s="21"/>
      <c r="X4" s="11" t="s">
        <v>33</v>
      </c>
      <c r="Y4" s="37">
        <v>2.8</v>
      </c>
      <c r="Z4" s="21"/>
      <c r="AA4" s="44">
        <v>500</v>
      </c>
      <c r="AB4" s="45">
        <f>F29*2</f>
        <v>9</v>
      </c>
      <c r="AC4" s="22"/>
      <c r="AD4" s="9">
        <v>40</v>
      </c>
      <c r="AE4" s="25">
        <v>11</v>
      </c>
      <c r="AF4" s="21"/>
      <c r="AG4" s="75" t="s">
        <v>78</v>
      </c>
      <c r="AH4" s="74">
        <f>F36</f>
        <v>30</v>
      </c>
      <c r="AI4" s="90" t="s">
        <v>38</v>
      </c>
      <c r="AJ4" s="75">
        <v>42</v>
      </c>
      <c r="AK4" s="86"/>
      <c r="AL4" s="75" t="s">
        <v>65</v>
      </c>
      <c r="AM4" s="74">
        <v>11</v>
      </c>
      <c r="AN4" s="90" t="s">
        <v>38</v>
      </c>
      <c r="AO4" s="75" t="s">
        <v>75</v>
      </c>
      <c r="AP4" s="74">
        <v>14.5</v>
      </c>
      <c r="AQ4" s="86"/>
    </row>
    <row r="5" spans="2:43" ht="12.75">
      <c r="B5" s="8" t="s">
        <v>8</v>
      </c>
      <c r="C5" s="31">
        <v>235.619</v>
      </c>
      <c r="D5" s="25">
        <v>240</v>
      </c>
      <c r="E5" s="16" t="s">
        <v>38</v>
      </c>
      <c r="F5" s="8" t="s">
        <v>14</v>
      </c>
      <c r="G5" s="31">
        <f>F33</f>
        <v>55.2</v>
      </c>
      <c r="H5" s="25">
        <f>0.13+0.15</f>
        <v>0.28</v>
      </c>
      <c r="I5" s="16" t="s">
        <v>38</v>
      </c>
      <c r="J5" s="8">
        <v>80</v>
      </c>
      <c r="K5" s="19" t="s">
        <v>38</v>
      </c>
      <c r="L5" s="9"/>
      <c r="M5" s="25"/>
      <c r="N5" s="16"/>
      <c r="O5" s="113"/>
      <c r="P5" s="77"/>
      <c r="Q5" s="8" t="s">
        <v>20</v>
      </c>
      <c r="R5" s="129">
        <f>F30</f>
        <v>40.22</v>
      </c>
      <c r="S5" s="31">
        <f>0.05*0.105*29*1.03</f>
        <v>0.1568175</v>
      </c>
      <c r="T5" s="77" t="s">
        <v>38</v>
      </c>
      <c r="U5" s="9"/>
      <c r="V5" s="25"/>
      <c r="W5" s="16"/>
      <c r="X5" s="8"/>
      <c r="Y5" s="25"/>
      <c r="Z5" s="16"/>
      <c r="AA5" s="46">
        <v>1000</v>
      </c>
      <c r="AB5" s="47">
        <f>F29</f>
        <v>4.5</v>
      </c>
      <c r="AC5" s="19" t="s">
        <v>38</v>
      </c>
      <c r="AD5" s="9">
        <v>50</v>
      </c>
      <c r="AE5" s="25">
        <v>9.2</v>
      </c>
      <c r="AF5" s="16" t="s">
        <v>38</v>
      </c>
      <c r="AG5" s="75" t="s">
        <v>79</v>
      </c>
      <c r="AH5" s="74">
        <f>F37</f>
        <v>32</v>
      </c>
      <c r="AI5" s="90"/>
      <c r="AJ5" s="75">
        <v>54</v>
      </c>
      <c r="AK5" s="86"/>
      <c r="AL5" s="75" t="s">
        <v>66</v>
      </c>
      <c r="AM5" s="74">
        <f>28/2</f>
        <v>14</v>
      </c>
      <c r="AN5" s="90" t="s">
        <v>38</v>
      </c>
      <c r="AO5" s="75"/>
      <c r="AP5" s="74"/>
      <c r="AQ5" s="86"/>
    </row>
    <row r="6" spans="2:43" ht="12.75">
      <c r="B6" s="8" t="s">
        <v>9</v>
      </c>
      <c r="C6" s="31">
        <v>345.575</v>
      </c>
      <c r="D6" s="25">
        <v>240</v>
      </c>
      <c r="E6" s="16"/>
      <c r="F6" s="8"/>
      <c r="G6" s="31"/>
      <c r="H6" s="25"/>
      <c r="I6" s="16"/>
      <c r="J6" s="8">
        <v>90</v>
      </c>
      <c r="K6" s="19"/>
      <c r="L6" s="9"/>
      <c r="M6" s="25"/>
      <c r="N6" s="16"/>
      <c r="O6" s="113"/>
      <c r="P6" s="77"/>
      <c r="Q6" s="8" t="s">
        <v>19</v>
      </c>
      <c r="R6" s="129">
        <f>F30</f>
        <v>40.22</v>
      </c>
      <c r="S6" s="31">
        <f>0.055*0.11*29*1.03</f>
        <v>0.1807135</v>
      </c>
      <c r="T6" s="77"/>
      <c r="U6" s="9"/>
      <c r="V6" s="25"/>
      <c r="W6" s="16"/>
      <c r="X6" s="8"/>
      <c r="Y6" s="25"/>
      <c r="Z6" s="16"/>
      <c r="AA6" s="46"/>
      <c r="AB6" s="47"/>
      <c r="AC6" s="19"/>
      <c r="AD6" s="9">
        <v>100</v>
      </c>
      <c r="AE6" s="25">
        <v>4.06</v>
      </c>
      <c r="AF6" s="16"/>
      <c r="AG6" s="75"/>
      <c r="AH6" s="74"/>
      <c r="AI6" s="90"/>
      <c r="AJ6" s="75">
        <v>63</v>
      </c>
      <c r="AK6" s="86" t="s">
        <v>38</v>
      </c>
      <c r="AL6" s="75" t="s">
        <v>67</v>
      </c>
      <c r="AM6" s="74">
        <f>0.12*AJ24</f>
        <v>7.56</v>
      </c>
      <c r="AN6" s="90" t="s">
        <v>38</v>
      </c>
      <c r="AO6" s="75"/>
      <c r="AP6" s="74"/>
      <c r="AQ6" s="86"/>
    </row>
    <row r="7" spans="2:43" ht="12.75">
      <c r="B7" s="8" t="s">
        <v>10</v>
      </c>
      <c r="C7" s="31">
        <v>345.575</v>
      </c>
      <c r="D7" s="25">
        <v>250</v>
      </c>
      <c r="E7" s="16"/>
      <c r="F7" s="8"/>
      <c r="G7" s="31"/>
      <c r="H7" s="25"/>
      <c r="I7" s="16"/>
      <c r="J7" s="8">
        <v>100</v>
      </c>
      <c r="K7" s="19"/>
      <c r="L7" s="9"/>
      <c r="M7" s="25"/>
      <c r="N7" s="16"/>
      <c r="O7" s="113"/>
      <c r="P7" s="77"/>
      <c r="Q7" s="127" t="s">
        <v>81</v>
      </c>
      <c r="R7" s="12">
        <v>40.22</v>
      </c>
      <c r="S7" s="131">
        <v>0.2001</v>
      </c>
      <c r="T7" s="77"/>
      <c r="U7" s="9"/>
      <c r="V7" s="25"/>
      <c r="W7" s="16"/>
      <c r="X7" s="8"/>
      <c r="Y7" s="25"/>
      <c r="Z7" s="16"/>
      <c r="AA7" s="46"/>
      <c r="AB7" s="47"/>
      <c r="AC7" s="19"/>
      <c r="AD7" s="9"/>
      <c r="AE7" s="25"/>
      <c r="AF7" s="16"/>
      <c r="AG7" s="75"/>
      <c r="AH7" s="74"/>
      <c r="AI7" s="90"/>
      <c r="AJ7" s="75">
        <v>80</v>
      </c>
      <c r="AK7" s="86"/>
      <c r="AL7" s="75"/>
      <c r="AM7" s="74"/>
      <c r="AN7" s="90"/>
      <c r="AO7" s="75"/>
      <c r="AP7" s="74"/>
      <c r="AQ7" s="86"/>
    </row>
    <row r="8" spans="2:43" ht="12.75">
      <c r="B8" s="8"/>
      <c r="C8" s="31"/>
      <c r="D8" s="25"/>
      <c r="E8" s="16"/>
      <c r="F8" s="8"/>
      <c r="G8" s="31"/>
      <c r="H8" s="25"/>
      <c r="I8" s="16"/>
      <c r="J8" s="8">
        <v>110</v>
      </c>
      <c r="K8" s="19"/>
      <c r="L8" s="9"/>
      <c r="M8" s="25"/>
      <c r="N8" s="16"/>
      <c r="O8" s="113"/>
      <c r="P8" s="77"/>
      <c r="Q8" s="8" t="s">
        <v>22</v>
      </c>
      <c r="R8" s="31">
        <f>F30</f>
        <v>40.22</v>
      </c>
      <c r="S8" s="31">
        <f>0.065*0.105*29*1.03</f>
        <v>0.20386275000000004</v>
      </c>
      <c r="T8" s="77"/>
      <c r="U8" s="9"/>
      <c r="V8" s="25"/>
      <c r="W8" s="16"/>
      <c r="X8" s="8"/>
      <c r="Y8" s="25"/>
      <c r="Z8" s="16"/>
      <c r="AA8" s="46"/>
      <c r="AB8" s="47"/>
      <c r="AC8" s="19"/>
      <c r="AD8" s="9"/>
      <c r="AE8" s="25"/>
      <c r="AF8" s="16"/>
      <c r="AG8" s="75"/>
      <c r="AH8" s="74"/>
      <c r="AI8" s="90"/>
      <c r="AJ8" s="75">
        <v>100</v>
      </c>
      <c r="AK8" s="86"/>
      <c r="AL8" s="75"/>
      <c r="AM8" s="74"/>
      <c r="AN8" s="90"/>
      <c r="AO8" s="75"/>
      <c r="AP8" s="74"/>
      <c r="AQ8" s="86"/>
    </row>
    <row r="9" spans="2:43" ht="12.75">
      <c r="B9" s="8"/>
      <c r="C9" s="31"/>
      <c r="D9" s="25"/>
      <c r="E9" s="16"/>
      <c r="F9" s="8"/>
      <c r="G9" s="31"/>
      <c r="H9" s="25"/>
      <c r="I9" s="16"/>
      <c r="J9" s="8">
        <v>120</v>
      </c>
      <c r="K9" s="19"/>
      <c r="L9" s="9"/>
      <c r="M9" s="25"/>
      <c r="N9" s="16"/>
      <c r="O9" s="113"/>
      <c r="P9" s="77"/>
      <c r="Q9" s="8" t="s">
        <v>16</v>
      </c>
      <c r="R9" s="31">
        <f>F30</f>
        <v>40.22</v>
      </c>
      <c r="S9" s="31">
        <f>0.075*0.105*29*1.03</f>
        <v>0.23522625</v>
      </c>
      <c r="T9" s="77"/>
      <c r="U9" s="9"/>
      <c r="V9" s="25"/>
      <c r="W9" s="16"/>
      <c r="X9" s="8"/>
      <c r="Y9" s="25"/>
      <c r="Z9" s="16"/>
      <c r="AA9" s="46"/>
      <c r="AB9" s="47"/>
      <c r="AC9" s="19"/>
      <c r="AD9" s="9"/>
      <c r="AE9" s="25"/>
      <c r="AF9" s="16"/>
      <c r="AG9" s="75"/>
      <c r="AH9" s="74"/>
      <c r="AI9" s="90"/>
      <c r="AJ9" s="75"/>
      <c r="AK9" s="86"/>
      <c r="AL9" s="75"/>
      <c r="AM9" s="74"/>
      <c r="AN9" s="90"/>
      <c r="AO9" s="75"/>
      <c r="AP9" s="74"/>
      <c r="AQ9" s="86"/>
    </row>
    <row r="10" spans="2:43" ht="12.75">
      <c r="B10" s="8"/>
      <c r="C10" s="31"/>
      <c r="D10" s="25"/>
      <c r="E10" s="16"/>
      <c r="F10" s="8"/>
      <c r="G10" s="31"/>
      <c r="H10" s="25"/>
      <c r="I10" s="16"/>
      <c r="J10" s="8"/>
      <c r="K10" s="19"/>
      <c r="L10" s="9"/>
      <c r="M10" s="25"/>
      <c r="N10" s="16"/>
      <c r="O10" s="113"/>
      <c r="P10" s="77"/>
      <c r="Q10" s="8" t="s">
        <v>17</v>
      </c>
      <c r="R10" s="31">
        <f>F30</f>
        <v>40.22</v>
      </c>
      <c r="S10" s="31">
        <f>0.08*0.105*29*1.03</f>
        <v>0.25090799999999996</v>
      </c>
      <c r="T10" s="77"/>
      <c r="U10" s="9"/>
      <c r="V10" s="25"/>
      <c r="W10" s="16"/>
      <c r="X10" s="8"/>
      <c r="Y10" s="25"/>
      <c r="Z10" s="16"/>
      <c r="AA10" s="46"/>
      <c r="AB10" s="47"/>
      <c r="AC10" s="19"/>
      <c r="AD10" s="9"/>
      <c r="AE10" s="25"/>
      <c r="AF10" s="16"/>
      <c r="AG10" s="75"/>
      <c r="AH10" s="74"/>
      <c r="AI10" s="90"/>
      <c r="AJ10" s="75"/>
      <c r="AK10" s="86"/>
      <c r="AL10" s="75"/>
      <c r="AM10" s="74"/>
      <c r="AN10" s="90"/>
      <c r="AO10" s="75"/>
      <c r="AP10" s="74"/>
      <c r="AQ10" s="86"/>
    </row>
    <row r="11" spans="2:43" ht="12.75">
      <c r="B11" s="8"/>
      <c r="C11" s="31"/>
      <c r="D11" s="25"/>
      <c r="E11" s="16"/>
      <c r="F11" s="8"/>
      <c r="G11" s="31"/>
      <c r="H11" s="25"/>
      <c r="I11" s="16"/>
      <c r="J11" s="8"/>
      <c r="K11" s="19"/>
      <c r="L11" s="35"/>
      <c r="M11" s="12"/>
      <c r="N11" s="16"/>
      <c r="O11" s="113"/>
      <c r="P11" s="77"/>
      <c r="Q11" s="8" t="s">
        <v>18</v>
      </c>
      <c r="R11" s="31">
        <f>F30</f>
        <v>40.22</v>
      </c>
      <c r="S11" s="31">
        <f>0.09*0.105*29*1.03</f>
        <v>0.2822715</v>
      </c>
      <c r="T11" s="77"/>
      <c r="U11" s="9"/>
      <c r="V11" s="25"/>
      <c r="W11" s="16"/>
      <c r="X11" s="8"/>
      <c r="Y11" s="25"/>
      <c r="Z11" s="16"/>
      <c r="AA11" s="46"/>
      <c r="AB11" s="47"/>
      <c r="AC11" s="19"/>
      <c r="AD11" s="40"/>
      <c r="AE11" s="50"/>
      <c r="AF11" s="16"/>
      <c r="AG11" s="75"/>
      <c r="AH11" s="74"/>
      <c r="AI11" s="90"/>
      <c r="AJ11" s="66"/>
      <c r="AK11" s="86"/>
      <c r="AL11" s="75"/>
      <c r="AM11" s="74"/>
      <c r="AN11" s="90"/>
      <c r="AO11" s="75"/>
      <c r="AP11" s="74"/>
      <c r="AQ11" s="86"/>
    </row>
    <row r="12" spans="2:43" ht="13.5" thickBot="1">
      <c r="B12" s="13"/>
      <c r="C12" s="32"/>
      <c r="D12" s="26"/>
      <c r="E12" s="17"/>
      <c r="F12" s="13"/>
      <c r="G12" s="32"/>
      <c r="H12" s="26"/>
      <c r="I12" s="17"/>
      <c r="J12" s="13"/>
      <c r="K12" s="20"/>
      <c r="L12" s="14"/>
      <c r="M12" s="26"/>
      <c r="N12" s="17"/>
      <c r="O12" s="114"/>
      <c r="P12" s="78"/>
      <c r="Q12" s="13"/>
      <c r="R12" s="32"/>
      <c r="S12" s="32"/>
      <c r="T12" s="78"/>
      <c r="U12" s="14"/>
      <c r="V12" s="26"/>
      <c r="W12" s="17"/>
      <c r="X12" s="13"/>
      <c r="Y12" s="26"/>
      <c r="Z12" s="17"/>
      <c r="AA12" s="48"/>
      <c r="AB12" s="49"/>
      <c r="AC12" s="20"/>
      <c r="AD12" s="41"/>
      <c r="AE12" s="51"/>
      <c r="AF12" s="17"/>
      <c r="AG12" s="87"/>
      <c r="AH12" s="88"/>
      <c r="AI12" s="91"/>
      <c r="AJ12" s="87"/>
      <c r="AK12" s="89"/>
      <c r="AL12" s="87"/>
      <c r="AM12" s="88"/>
      <c r="AN12" s="91"/>
      <c r="AO12" s="87"/>
      <c r="AP12" s="88"/>
      <c r="AQ12" s="89"/>
    </row>
    <row r="14" spans="3:42" ht="12.75" hidden="1">
      <c r="C14">
        <v>0</v>
      </c>
      <c r="D14">
        <v>0</v>
      </c>
      <c r="G14">
        <v>0</v>
      </c>
      <c r="H14">
        <v>0</v>
      </c>
      <c r="J14">
        <v>0</v>
      </c>
      <c r="M14">
        <v>2.4850000000000003</v>
      </c>
      <c r="O14">
        <v>1.065</v>
      </c>
      <c r="R14">
        <v>0</v>
      </c>
      <c r="S14" s="79">
        <v>0</v>
      </c>
      <c r="V14">
        <v>0.1</v>
      </c>
      <c r="Y14">
        <v>0</v>
      </c>
      <c r="AB14">
        <v>0</v>
      </c>
      <c r="AE14">
        <v>0</v>
      </c>
      <c r="AH14">
        <v>0</v>
      </c>
      <c r="AJ14">
        <v>0</v>
      </c>
      <c r="AM14">
        <v>12.5</v>
      </c>
      <c r="AP14">
        <v>0</v>
      </c>
    </row>
    <row r="15" spans="3:42" ht="12.75" hidden="1">
      <c r="C15">
        <v>0</v>
      </c>
      <c r="D15">
        <v>0</v>
      </c>
      <c r="G15">
        <v>0</v>
      </c>
      <c r="H15">
        <v>0</v>
      </c>
      <c r="J15">
        <v>0</v>
      </c>
      <c r="M15">
        <v>0</v>
      </c>
      <c r="O15">
        <v>0</v>
      </c>
      <c r="R15">
        <v>0</v>
      </c>
      <c r="S15" s="79">
        <v>0</v>
      </c>
      <c r="V15">
        <v>0</v>
      </c>
      <c r="Y15">
        <v>0</v>
      </c>
      <c r="AB15">
        <v>0</v>
      </c>
      <c r="AE15">
        <v>0</v>
      </c>
      <c r="AH15">
        <v>30</v>
      </c>
      <c r="AJ15">
        <v>0</v>
      </c>
      <c r="AM15">
        <v>11</v>
      </c>
      <c r="AP15">
        <v>0</v>
      </c>
    </row>
    <row r="16" spans="3:42" ht="12.75" hidden="1">
      <c r="C16">
        <v>235.619</v>
      </c>
      <c r="D16">
        <v>240</v>
      </c>
      <c r="G16">
        <v>55.2</v>
      </c>
      <c r="H16">
        <v>0.28</v>
      </c>
      <c r="J16">
        <v>80</v>
      </c>
      <c r="M16">
        <v>0</v>
      </c>
      <c r="O16">
        <v>0</v>
      </c>
      <c r="R16">
        <v>40.22</v>
      </c>
      <c r="S16" s="79">
        <v>0.23522625</v>
      </c>
      <c r="V16">
        <v>0</v>
      </c>
      <c r="Y16">
        <v>0</v>
      </c>
      <c r="AB16">
        <v>4.5</v>
      </c>
      <c r="AE16">
        <v>9.2</v>
      </c>
      <c r="AH16">
        <v>0</v>
      </c>
      <c r="AJ16">
        <v>0</v>
      </c>
      <c r="AM16">
        <v>14</v>
      </c>
      <c r="AP16">
        <v>0</v>
      </c>
    </row>
    <row r="17" spans="3:42" ht="12.75" hidden="1">
      <c r="C17">
        <v>0</v>
      </c>
      <c r="D17">
        <v>0</v>
      </c>
      <c r="G17">
        <v>0</v>
      </c>
      <c r="H17">
        <v>0</v>
      </c>
      <c r="J17">
        <v>0</v>
      </c>
      <c r="M17">
        <v>0</v>
      </c>
      <c r="O17">
        <v>0</v>
      </c>
      <c r="R17">
        <v>0</v>
      </c>
      <c r="S17" s="79">
        <v>0</v>
      </c>
      <c r="V17">
        <v>0</v>
      </c>
      <c r="Y17">
        <v>0</v>
      </c>
      <c r="AB17">
        <v>0</v>
      </c>
      <c r="AE17">
        <v>0</v>
      </c>
      <c r="AH17">
        <v>0</v>
      </c>
      <c r="AJ17">
        <v>63</v>
      </c>
      <c r="AM17">
        <v>7.56</v>
      </c>
      <c r="AP17">
        <v>0</v>
      </c>
    </row>
    <row r="18" spans="3:42" ht="12.75" hidden="1">
      <c r="C18">
        <v>0</v>
      </c>
      <c r="D18">
        <v>0</v>
      </c>
      <c r="G18">
        <v>0</v>
      </c>
      <c r="H18">
        <v>0</v>
      </c>
      <c r="J18">
        <v>0</v>
      </c>
      <c r="M18">
        <v>0</v>
      </c>
      <c r="O18">
        <v>0</v>
      </c>
      <c r="R18">
        <v>0</v>
      </c>
      <c r="S18" s="79">
        <v>0</v>
      </c>
      <c r="V18">
        <v>0</v>
      </c>
      <c r="Y18">
        <v>0</v>
      </c>
      <c r="AB18">
        <v>0</v>
      </c>
      <c r="AE18">
        <v>0</v>
      </c>
      <c r="AH18">
        <v>0</v>
      </c>
      <c r="AJ18">
        <v>0</v>
      </c>
      <c r="AM18">
        <v>0</v>
      </c>
      <c r="AP18">
        <v>0</v>
      </c>
    </row>
    <row r="19" spans="3:42" ht="12.75" hidden="1">
      <c r="C19">
        <v>0</v>
      </c>
      <c r="D19">
        <v>0</v>
      </c>
      <c r="G19">
        <v>0</v>
      </c>
      <c r="H19">
        <v>0</v>
      </c>
      <c r="J19">
        <v>0</v>
      </c>
      <c r="M19">
        <v>0</v>
      </c>
      <c r="O19">
        <v>0</v>
      </c>
      <c r="R19">
        <v>0</v>
      </c>
      <c r="S19" s="79">
        <v>0</v>
      </c>
      <c r="V19">
        <v>0</v>
      </c>
      <c r="Y19">
        <v>0</v>
      </c>
      <c r="AB19">
        <v>0</v>
      </c>
      <c r="AE19">
        <v>0</v>
      </c>
      <c r="AH19">
        <v>0</v>
      </c>
      <c r="AJ19">
        <v>0</v>
      </c>
      <c r="AM19">
        <v>0</v>
      </c>
      <c r="AP19">
        <v>0</v>
      </c>
    </row>
    <row r="20" spans="3:42" ht="12.75" hidden="1">
      <c r="C20">
        <v>0</v>
      </c>
      <c r="D20">
        <v>0</v>
      </c>
      <c r="G20">
        <v>0</v>
      </c>
      <c r="H20">
        <v>0</v>
      </c>
      <c r="J20">
        <v>0</v>
      </c>
      <c r="M20">
        <v>0</v>
      </c>
      <c r="O20">
        <v>0</v>
      </c>
      <c r="R20">
        <v>0</v>
      </c>
      <c r="S20" s="79">
        <v>0</v>
      </c>
      <c r="V20">
        <v>0</v>
      </c>
      <c r="Y20">
        <v>0</v>
      </c>
      <c r="AB20">
        <v>0</v>
      </c>
      <c r="AE20">
        <v>0</v>
      </c>
      <c r="AH20">
        <v>0</v>
      </c>
      <c r="AJ20">
        <v>0</v>
      </c>
      <c r="AM20">
        <v>0</v>
      </c>
      <c r="AP20">
        <v>0</v>
      </c>
    </row>
    <row r="21" spans="3:42" ht="12.75" hidden="1">
      <c r="C21">
        <v>0</v>
      </c>
      <c r="D21">
        <v>0</v>
      </c>
      <c r="G21">
        <v>0</v>
      </c>
      <c r="H21">
        <v>0</v>
      </c>
      <c r="J21">
        <v>0</v>
      </c>
      <c r="M21">
        <v>0</v>
      </c>
      <c r="O21">
        <v>0</v>
      </c>
      <c r="R21">
        <v>0</v>
      </c>
      <c r="S21" s="79">
        <v>0</v>
      </c>
      <c r="V21">
        <v>0</v>
      </c>
      <c r="Y21">
        <v>0</v>
      </c>
      <c r="AB21">
        <v>0</v>
      </c>
      <c r="AE21">
        <v>0</v>
      </c>
      <c r="AH21">
        <v>0</v>
      </c>
      <c r="AJ21">
        <v>0</v>
      </c>
      <c r="AM21">
        <v>0</v>
      </c>
      <c r="AP21">
        <v>0</v>
      </c>
    </row>
    <row r="22" spans="3:42" ht="12.75" hidden="1">
      <c r="C22">
        <v>0</v>
      </c>
      <c r="D22">
        <v>0</v>
      </c>
      <c r="G22">
        <v>0</v>
      </c>
      <c r="H22">
        <v>0</v>
      </c>
      <c r="J22">
        <v>0</v>
      </c>
      <c r="M22">
        <v>0</v>
      </c>
      <c r="O22">
        <v>0</v>
      </c>
      <c r="R22">
        <v>0</v>
      </c>
      <c r="S22" s="79">
        <v>0</v>
      </c>
      <c r="V22">
        <v>0</v>
      </c>
      <c r="Y22">
        <v>0</v>
      </c>
      <c r="AB22">
        <v>0</v>
      </c>
      <c r="AE22">
        <v>0</v>
      </c>
      <c r="AH22">
        <v>0</v>
      </c>
      <c r="AJ22">
        <v>0</v>
      </c>
      <c r="AM22">
        <v>0</v>
      </c>
      <c r="AP22">
        <v>0</v>
      </c>
    </row>
    <row r="23" spans="3:42" ht="12.75" hidden="1">
      <c r="C23">
        <v>0</v>
      </c>
      <c r="D23">
        <v>0</v>
      </c>
      <c r="G23">
        <v>0</v>
      </c>
      <c r="H23">
        <v>0</v>
      </c>
      <c r="J23">
        <v>0</v>
      </c>
      <c r="M23">
        <v>0</v>
      </c>
      <c r="O23">
        <v>0</v>
      </c>
      <c r="R23">
        <v>0</v>
      </c>
      <c r="S23" s="79">
        <v>0</v>
      </c>
      <c r="V23">
        <v>0</v>
      </c>
      <c r="Y23">
        <v>0</v>
      </c>
      <c r="AB23">
        <v>0</v>
      </c>
      <c r="AE23">
        <v>0</v>
      </c>
      <c r="AH23">
        <v>0</v>
      </c>
      <c r="AJ23">
        <v>0</v>
      </c>
      <c r="AM23">
        <v>0</v>
      </c>
      <c r="AP23">
        <v>0</v>
      </c>
    </row>
    <row r="24" spans="2:42" ht="12.75" hidden="1">
      <c r="B24" t="s">
        <v>39</v>
      </c>
      <c r="C24" s="52">
        <f>SUM(C14:C23)</f>
        <v>235.619</v>
      </c>
      <c r="D24" s="52">
        <f>SUM(D14:D23)</f>
        <v>240</v>
      </c>
      <c r="G24" s="52">
        <f>SUM(G14:G23)</f>
        <v>55.2</v>
      </c>
      <c r="H24" s="52">
        <f>SUM(H14:H23)</f>
        <v>0.28</v>
      </c>
      <c r="J24" s="52">
        <f>SUM(J14:J23)</f>
        <v>80</v>
      </c>
      <c r="M24" s="52">
        <f>SUM(M14:M23)</f>
        <v>2.4850000000000003</v>
      </c>
      <c r="O24" s="52">
        <f>SUM(O14:O23)</f>
        <v>1.065</v>
      </c>
      <c r="R24" s="52">
        <f>SUM(R14:R23)</f>
        <v>40.22</v>
      </c>
      <c r="S24" s="80">
        <f>SUM(S14:S23)</f>
        <v>0.23522625</v>
      </c>
      <c r="V24" s="52">
        <f>SUM(V14:V23)</f>
        <v>0.1</v>
      </c>
      <c r="Y24" s="52">
        <f>SUM(Y14:Y23)</f>
        <v>0</v>
      </c>
      <c r="AB24" s="52">
        <f>SUM(AB14:AB23)</f>
        <v>4.5</v>
      </c>
      <c r="AE24" s="52">
        <f>SUM(AE14:AE23)</f>
        <v>9.2</v>
      </c>
      <c r="AH24" s="52">
        <f>SUM(AH14:AH23)</f>
        <v>30</v>
      </c>
      <c r="AJ24" s="52">
        <f>SUM(AJ14:AJ23)</f>
        <v>63</v>
      </c>
      <c r="AL24" s="52"/>
      <c r="AM24" s="52">
        <f>SUM(AM14:AM23)</f>
        <v>45.06</v>
      </c>
      <c r="AP24" s="52">
        <f>SUM(AP14:AP23)</f>
        <v>0</v>
      </c>
    </row>
    <row r="25" spans="3:40" ht="12.75" hidden="1">
      <c r="C25" t="s">
        <v>40</v>
      </c>
      <c r="D25" s="53">
        <f>1/(D24/1000*C24/1000)</f>
        <v>17.683916265949126</v>
      </c>
      <c r="G25" s="55" t="s">
        <v>45</v>
      </c>
      <c r="H25" s="56">
        <f>G24*H24</f>
        <v>15.456000000000003</v>
      </c>
      <c r="J25" s="55" t="s">
        <v>47</v>
      </c>
      <c r="K25" s="54">
        <f>(D26*(0.001*J24)*F28)*1.06</f>
        <v>49.53563378303999</v>
      </c>
      <c r="L25" s="55" t="s">
        <v>42</v>
      </c>
      <c r="M25" s="56">
        <f>M24</f>
        <v>2.4850000000000003</v>
      </c>
      <c r="O25" s="56">
        <f>O24</f>
        <v>1.065</v>
      </c>
      <c r="R25" s="56" t="s">
        <v>58</v>
      </c>
      <c r="S25" s="81">
        <f>R24*S24</f>
        <v>9.460799775</v>
      </c>
      <c r="U25" s="56" t="s">
        <v>44</v>
      </c>
      <c r="V25" s="56">
        <f>V24</f>
        <v>0.1</v>
      </c>
      <c r="X25" s="56" t="s">
        <v>43</v>
      </c>
      <c r="Y25" s="56">
        <f>Y24</f>
        <v>0</v>
      </c>
      <c r="AA25" s="56" t="s">
        <v>48</v>
      </c>
      <c r="AB25" s="56">
        <f>AB24</f>
        <v>4.5</v>
      </c>
      <c r="AD25" s="56" t="s">
        <v>35</v>
      </c>
      <c r="AE25" s="56">
        <f>AE24</f>
        <v>9.2</v>
      </c>
      <c r="AG25" s="56" t="s">
        <v>68</v>
      </c>
      <c r="AH25" s="82">
        <f>(AH24/AJ24)+((AM24/AJ24))</f>
        <v>1.1914285714285713</v>
      </c>
      <c r="AI25" s="56"/>
      <c r="AJ25" s="56"/>
      <c r="AK25" s="56"/>
      <c r="AL25" s="56"/>
      <c r="AM25" s="56"/>
      <c r="AN25" s="56"/>
    </row>
    <row r="26" spans="3:15" ht="13.5" thickBot="1">
      <c r="C26" t="s">
        <v>41</v>
      </c>
      <c r="D26" s="53">
        <f>1000/D25</f>
        <v>56.548559999999995</v>
      </c>
      <c r="O26" s="55" t="s">
        <v>71</v>
      </c>
    </row>
    <row r="27" spans="2:6" ht="13.5" thickBot="1">
      <c r="B27" s="102" t="s">
        <v>55</v>
      </c>
      <c r="E27" s="134" t="s">
        <v>56</v>
      </c>
      <c r="F27" s="135"/>
    </row>
    <row r="28" spans="2:6" ht="12.75">
      <c r="B28" s="103" t="s">
        <v>47</v>
      </c>
      <c r="E28" s="119"/>
      <c r="F28" s="120">
        <v>10.33</v>
      </c>
    </row>
    <row r="29" spans="2:6" ht="12.75">
      <c r="B29" s="61" t="s">
        <v>48</v>
      </c>
      <c r="E29" s="64"/>
      <c r="F29" s="125">
        <v>4.5</v>
      </c>
    </row>
    <row r="30" spans="2:6" ht="12.75">
      <c r="B30" s="104" t="s">
        <v>58</v>
      </c>
      <c r="E30" s="66"/>
      <c r="F30" s="121">
        <v>40.22</v>
      </c>
    </row>
    <row r="31" spans="2:6" ht="12.75">
      <c r="B31" s="105" t="s">
        <v>61</v>
      </c>
      <c r="C31" s="99"/>
      <c r="D31" s="99"/>
      <c r="E31" s="64"/>
      <c r="F31" s="126">
        <v>28.4</v>
      </c>
    </row>
    <row r="32" spans="2:6" ht="12.75">
      <c r="B32" s="105" t="s">
        <v>62</v>
      </c>
      <c r="E32" s="66"/>
      <c r="F32" s="122">
        <v>45.5</v>
      </c>
    </row>
    <row r="33" spans="2:6" ht="12.75">
      <c r="B33" s="105" t="s">
        <v>63</v>
      </c>
      <c r="E33" s="64"/>
      <c r="F33" s="126">
        <v>55.2</v>
      </c>
    </row>
    <row r="34" spans="2:6" ht="12.75">
      <c r="B34" s="105" t="s">
        <v>69</v>
      </c>
      <c r="E34" s="66"/>
      <c r="F34" s="122">
        <v>35.5</v>
      </c>
    </row>
    <row r="35" spans="2:6" ht="12.75">
      <c r="B35" s="105" t="s">
        <v>77</v>
      </c>
      <c r="E35" s="64"/>
      <c r="F35" s="126">
        <v>0</v>
      </c>
    </row>
    <row r="36" spans="2:6" ht="12.75">
      <c r="B36" s="105" t="s">
        <v>78</v>
      </c>
      <c r="E36" s="64"/>
      <c r="F36" s="126">
        <v>30</v>
      </c>
    </row>
    <row r="37" spans="2:6" ht="13.5" thickBot="1">
      <c r="B37" s="106" t="s">
        <v>79</v>
      </c>
      <c r="E37" s="123"/>
      <c r="F37" s="124">
        <v>32</v>
      </c>
    </row>
    <row r="38" ht="13.5" thickBot="1"/>
    <row r="39" spans="2:6" ht="13.5" thickBot="1">
      <c r="B39" s="101" t="s">
        <v>46</v>
      </c>
      <c r="E39" s="132" t="s">
        <v>54</v>
      </c>
      <c r="F39" s="133"/>
    </row>
    <row r="40" spans="2:6" ht="12.75">
      <c r="B40" s="100" t="str">
        <f>J25</f>
        <v>Paber</v>
      </c>
      <c r="E40" s="107"/>
      <c r="F40" s="118">
        <f>K25</f>
        <v>49.53563378303999</v>
      </c>
    </row>
    <row r="41" spans="2:6" ht="12.75">
      <c r="B41" s="61" t="str">
        <f>R25</f>
        <v>Kile/pergament</v>
      </c>
      <c r="E41" s="64"/>
      <c r="F41" s="65">
        <f>S25</f>
        <v>9.460799775</v>
      </c>
    </row>
    <row r="42" spans="2:6" ht="12.75">
      <c r="B42" s="61" t="str">
        <f>G25</f>
        <v>Klapi liim</v>
      </c>
      <c r="E42" s="66"/>
      <c r="F42" s="67">
        <f>H25</f>
        <v>15.456000000000003</v>
      </c>
    </row>
    <row r="43" spans="2:6" ht="12.75">
      <c r="B43" s="61" t="str">
        <f>L25</f>
        <v>Akna liim</v>
      </c>
      <c r="E43" s="64"/>
      <c r="F43" s="65">
        <f>M25</f>
        <v>2.4850000000000003</v>
      </c>
    </row>
    <row r="44" spans="2:6" ht="12.75">
      <c r="B44" s="61" t="s">
        <v>71</v>
      </c>
      <c r="E44" s="64"/>
      <c r="F44" s="65">
        <f>O25</f>
        <v>1.065</v>
      </c>
    </row>
    <row r="45" spans="2:6" ht="12.75">
      <c r="B45" s="61" t="str">
        <f>U25</f>
        <v>Sisetrükk</v>
      </c>
      <c r="E45" s="66"/>
      <c r="F45" s="67">
        <f>V25</f>
        <v>0.1</v>
      </c>
    </row>
    <row r="46" spans="2:6" ht="12.75">
      <c r="B46" s="61" t="str">
        <f>X25</f>
        <v>Pealetrükk</v>
      </c>
      <c r="E46" s="64"/>
      <c r="F46" s="65">
        <f>Y25</f>
        <v>0</v>
      </c>
    </row>
    <row r="47" spans="2:6" ht="12.75">
      <c r="B47" s="61" t="s">
        <v>73</v>
      </c>
      <c r="E47" s="64"/>
      <c r="F47" s="65">
        <f>AP24</f>
        <v>0</v>
      </c>
    </row>
    <row r="48" spans="2:6" ht="12.75">
      <c r="B48" s="61" t="str">
        <f>AA25</f>
        <v>Karp</v>
      </c>
      <c r="E48" s="66"/>
      <c r="F48" s="67">
        <f>AB25</f>
        <v>4.5</v>
      </c>
    </row>
    <row r="49" spans="2:6" ht="12.75">
      <c r="B49" s="61" t="str">
        <f>AD25</f>
        <v>Väikepakk</v>
      </c>
      <c r="E49" s="64"/>
      <c r="F49" s="65">
        <f>AE25</f>
        <v>9.2</v>
      </c>
    </row>
    <row r="50" spans="2:6" ht="12.75">
      <c r="B50" s="61" t="str">
        <f>AG25</f>
        <v>Pakkematerjal</v>
      </c>
      <c r="E50" s="64"/>
      <c r="F50" s="65">
        <f>AH25</f>
        <v>1.1914285714285713</v>
      </c>
    </row>
    <row r="51" spans="2:6" ht="12.75">
      <c r="B51" s="62" t="s">
        <v>60</v>
      </c>
      <c r="C51" s="52"/>
      <c r="D51" s="52"/>
      <c r="E51" s="68"/>
      <c r="F51" s="69">
        <f>SUM(F40:F50)</f>
        <v>92.99386212946855</v>
      </c>
    </row>
    <row r="52" spans="2:6" ht="13.5" thickBot="1">
      <c r="B52" s="63" t="s">
        <v>59</v>
      </c>
      <c r="C52" s="60"/>
      <c r="D52" s="60"/>
      <c r="E52" s="70"/>
      <c r="F52" s="71">
        <f>F51/15.656</f>
        <v>5.9398225683104595</v>
      </c>
    </row>
    <row r="56" spans="3:4" ht="12.75">
      <c r="C56" s="59"/>
      <c r="D56" s="59"/>
    </row>
    <row r="57" spans="3:4" ht="12.75">
      <c r="C57" s="57"/>
      <c r="D57" s="57"/>
    </row>
    <row r="58" spans="3:4" ht="12.75">
      <c r="C58" s="58"/>
      <c r="D58" s="58"/>
    </row>
  </sheetData>
  <mergeCells count="2">
    <mergeCell ref="E39:F39"/>
    <mergeCell ref="E27:F27"/>
  </mergeCells>
  <printOptions/>
  <pageMargins left="0.75" right="0.75" top="1" bottom="1" header="0.5" footer="0.5"/>
  <pageSetup horizontalDpi="300" verticalDpi="300" orientation="landscape" paperSize="9" scale="8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Aleksander</cp:lastModifiedBy>
  <cp:lastPrinted>2009-06-11T08:56:59Z</cp:lastPrinted>
  <dcterms:created xsi:type="dcterms:W3CDTF">1996-10-14T23:33:28Z</dcterms:created>
  <dcterms:modified xsi:type="dcterms:W3CDTF">2010-08-05T06:48:51Z</dcterms:modified>
  <cp:category/>
  <cp:version/>
  <cp:contentType/>
  <cp:contentStatus/>
</cp:coreProperties>
</file>